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3217300\MRI Dropbox\プロジェクトP1214\P121468-01_P121325-01_R6・R5補正SHIFT\【社内限定】P121468-01_P121325-01_R6・R5補正SHIFT\遂行\制度文書\4期検証用算定報告書\"/>
    </mc:Choice>
  </mc:AlternateContent>
  <xr:revisionPtr revIDLastSave="0" documentId="8_{B71D1304-7D65-46B6-BA3C-807ECE8CE383}" xr6:coauthVersionLast="47" xr6:coauthVersionMax="47" xr10:uidLastSave="{00000000-0000-0000-0000-000000000000}"/>
  <workbookProtection workbookAlgorithmName="SHA-512" workbookHashValue="dKtHZEZXu8I4G0D0KqwbnDtQuigLpRii2LnZ0NCtjzVYv2Xph5mvcsr/pYm7SxxU/Hut/Icd/VvhvYBKFnPjig==" workbookSaltValue="2Yr0theu7WObcveILh0IAw==" workbookSpinCount="100000" lockStructure="1"/>
  <bookViews>
    <workbookView xWindow="-120" yWindow="-120" windowWidth="28110" windowHeight="182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単位発熱量・排出係数（デフォルト値）" sheetId="36" state="hidden" r:id="rId14"/>
    <sheet name="非表示_活動量と単位" sheetId="10" state="hidden" r:id="rId15"/>
    <sheet name="非表示_GJ換算表" sheetId="11" state="hidden" r:id="rId16"/>
    <sheet name="非表示_産業分類" sheetId="3" state="hidden" r:id="rId17"/>
  </sheets>
  <externalReferences>
    <externalReference r:id="rId18"/>
  </externalReferences>
  <definedNames>
    <definedName name="_xlnm._FilterDatabase" localSheetId="16"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排出源リスト'!$A$1:$M$32</definedName>
    <definedName name="_xlnm.Print_Area" localSheetId="6">'5. モニタリングポイント'!$A$1:$Q$42</definedName>
    <definedName name="_xlnm.Print_Area" localSheetId="7">'6-1. CO2排出量①'!$A$1:$AF$44</definedName>
    <definedName name="_xlnm.Print_Area" localSheetId="8">'6-2. CO2排出量②'!$A$1:$AF$44</definedName>
    <definedName name="_xlnm.Print_Area" localSheetId="9">'6-3. CO2排出量③'!$A$1:$AF$43</definedName>
    <definedName name="_xlnm.Print_Area" localSheetId="10">'6-4. CO2排出量_総括'!$A$1:$R$38</definedName>
    <definedName name="_xlnm.Print_Area" localSheetId="11">'7. 備考'!$A$1:$C$32</definedName>
    <definedName name="_xlnm.Print_Area" localSheetId="0">記入上の注意!$A$1:$K$44</definedName>
    <definedName name="_xlnm.Print_Area" localSheetId="12">取込シート_非表示!$A$1:$G$33</definedName>
    <definedName name="デフォルト値">'非表示_単位発熱量・排出係数（デフォルト値）'!$A$2:$E$70</definedName>
    <definedName name="モニタリングポイント">'5. モニタリングポイント'!$C$7:$N$26</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非表示_産業分類!$C$4:$C$539</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P26" i="14" l="1"/>
  <c r="P25" i="14"/>
  <c r="I2" i="26"/>
  <c r="I2" i="25"/>
  <c r="F2" i="26"/>
  <c r="F2" i="25"/>
  <c r="F2" i="9"/>
  <c r="B9" i="14" l="1"/>
  <c r="B8" i="14"/>
  <c r="B7" i="14"/>
  <c r="F102" i="26" l="1"/>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26"/>
  <c r="F30" i="26"/>
  <c r="F29" i="26"/>
  <c r="F28" i="26"/>
  <c r="F27" i="26"/>
  <c r="F26" i="26"/>
  <c r="F25" i="26"/>
  <c r="F24" i="26"/>
  <c r="F23" i="26"/>
  <c r="F22" i="26"/>
  <c r="F21" i="26"/>
  <c r="F20" i="26"/>
  <c r="F19" i="26"/>
  <c r="F18" i="26"/>
  <c r="F17" i="26"/>
  <c r="F16" i="26"/>
  <c r="F15" i="26"/>
  <c r="F14" i="26"/>
  <c r="F13" i="26"/>
  <c r="F12" i="26"/>
  <c r="F11" i="26"/>
  <c r="F10" i="26"/>
  <c r="F9" i="26"/>
  <c r="F8" i="26"/>
  <c r="F7" i="26"/>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8" i="9"/>
  <c r="F9" i="9"/>
  <c r="F10" i="9"/>
  <c r="F11" i="9"/>
  <c r="F12" i="9"/>
  <c r="F13" i="9"/>
  <c r="F14" i="9"/>
  <c r="F15" i="9"/>
  <c r="F16" i="9"/>
  <c r="F17" i="9"/>
  <c r="F18" i="9"/>
  <c r="F19" i="9"/>
  <c r="F20" i="9"/>
  <c r="F21" i="9"/>
  <c r="F22" i="9"/>
  <c r="F23" i="9"/>
  <c r="F24" i="9"/>
  <c r="F25" i="9"/>
  <c r="F26" i="9"/>
  <c r="F27" i="9"/>
  <c r="F28" i="9"/>
  <c r="F29" i="9"/>
  <c r="F30" i="9"/>
  <c r="F31" i="9"/>
  <c r="F7" i="9"/>
  <c r="A8" i="8" l="1"/>
  <c r="A9" i="8"/>
  <c r="A10" i="8"/>
  <c r="A11" i="8"/>
  <c r="A12" i="8"/>
  <c r="A13" i="8"/>
  <c r="A14" i="8"/>
  <c r="A15" i="8"/>
  <c r="A16" i="8"/>
  <c r="A17" i="8"/>
  <c r="A18" i="8"/>
  <c r="A19" i="8"/>
  <c r="A20" i="8"/>
  <c r="A21" i="8"/>
  <c r="A22" i="8"/>
  <c r="A23" i="8"/>
  <c r="A24" i="8"/>
  <c r="A25" i="8"/>
  <c r="A26" i="8"/>
  <c r="A7" i="8"/>
  <c r="G49" i="9" l="1"/>
  <c r="H49" i="9"/>
  <c r="I49" i="9"/>
  <c r="J49" i="9"/>
  <c r="K49" i="9"/>
  <c r="L49" i="9"/>
  <c r="G50" i="9"/>
  <c r="H50" i="9"/>
  <c r="I50" i="9"/>
  <c r="J50" i="9"/>
  <c r="K50" i="9"/>
  <c r="L50" i="9"/>
  <c r="G51" i="9"/>
  <c r="H51" i="9"/>
  <c r="I51" i="9"/>
  <c r="J51" i="9"/>
  <c r="K51" i="9"/>
  <c r="L51" i="9"/>
  <c r="G52" i="9"/>
  <c r="H52" i="9"/>
  <c r="I52" i="9"/>
  <c r="J52" i="9"/>
  <c r="K52" i="9"/>
  <c r="L52" i="9"/>
  <c r="G53" i="9"/>
  <c r="H53" i="9"/>
  <c r="I53" i="9"/>
  <c r="J53" i="9"/>
  <c r="K53" i="9"/>
  <c r="L53" i="9"/>
  <c r="G54" i="9"/>
  <c r="H54" i="9"/>
  <c r="I54" i="9"/>
  <c r="J54" i="9"/>
  <c r="K54" i="9"/>
  <c r="L54" i="9"/>
  <c r="G55" i="9"/>
  <c r="H55" i="9"/>
  <c r="I55" i="9"/>
  <c r="J55" i="9"/>
  <c r="K55" i="9"/>
  <c r="L55" i="9"/>
  <c r="G56" i="9"/>
  <c r="H56" i="9"/>
  <c r="I56" i="9"/>
  <c r="J56" i="9"/>
  <c r="K56" i="9"/>
  <c r="L56" i="9"/>
  <c r="G57" i="9"/>
  <c r="H57" i="9"/>
  <c r="I57" i="9"/>
  <c r="J57" i="9"/>
  <c r="K57" i="9"/>
  <c r="L57" i="9"/>
  <c r="G58" i="9"/>
  <c r="H58" i="9"/>
  <c r="I58" i="9"/>
  <c r="J58" i="9"/>
  <c r="K58" i="9"/>
  <c r="L58" i="9"/>
  <c r="G59" i="9"/>
  <c r="H59" i="9"/>
  <c r="I59" i="9"/>
  <c r="J59" i="9"/>
  <c r="K59" i="9"/>
  <c r="L59" i="9"/>
  <c r="G60" i="9"/>
  <c r="H60" i="9"/>
  <c r="I60" i="9"/>
  <c r="J60" i="9"/>
  <c r="K60" i="9"/>
  <c r="L60" i="9"/>
  <c r="G61" i="9"/>
  <c r="H61" i="9"/>
  <c r="I61" i="9"/>
  <c r="J61" i="9"/>
  <c r="K61" i="9"/>
  <c r="L61" i="9"/>
  <c r="G62" i="9"/>
  <c r="H62" i="9"/>
  <c r="I62" i="9"/>
  <c r="J62" i="9"/>
  <c r="K62" i="9"/>
  <c r="L62" i="9"/>
  <c r="G63" i="9"/>
  <c r="H63" i="9"/>
  <c r="I63" i="9"/>
  <c r="J63" i="9"/>
  <c r="K63" i="9"/>
  <c r="L63" i="9"/>
  <c r="G64" i="9"/>
  <c r="H64" i="9"/>
  <c r="I64" i="9"/>
  <c r="J64" i="9"/>
  <c r="K64" i="9"/>
  <c r="L64" i="9"/>
  <c r="G65" i="9"/>
  <c r="H65" i="9"/>
  <c r="I65" i="9"/>
  <c r="J65" i="9"/>
  <c r="K65" i="9"/>
  <c r="L65" i="9"/>
  <c r="G66" i="9"/>
  <c r="H66" i="9"/>
  <c r="I66" i="9"/>
  <c r="J66" i="9"/>
  <c r="K66" i="9"/>
  <c r="L66" i="9"/>
  <c r="G67" i="9"/>
  <c r="H67" i="9"/>
  <c r="I67" i="9"/>
  <c r="J67" i="9"/>
  <c r="K67" i="9"/>
  <c r="L67" i="9"/>
  <c r="G68" i="9"/>
  <c r="H68" i="9"/>
  <c r="I68" i="9"/>
  <c r="J68" i="9"/>
  <c r="K68" i="9"/>
  <c r="L68" i="9"/>
  <c r="G69" i="9"/>
  <c r="H69" i="9"/>
  <c r="I69" i="9"/>
  <c r="J69" i="9"/>
  <c r="K69" i="9"/>
  <c r="L69" i="9"/>
  <c r="G70" i="9"/>
  <c r="H70" i="9"/>
  <c r="I70" i="9"/>
  <c r="J70" i="9"/>
  <c r="K70" i="9"/>
  <c r="L70" i="9"/>
  <c r="G71" i="9"/>
  <c r="H71" i="9"/>
  <c r="I71" i="9"/>
  <c r="J71" i="9"/>
  <c r="K71" i="9"/>
  <c r="L71" i="9"/>
  <c r="G72" i="9"/>
  <c r="H72" i="9"/>
  <c r="I72" i="9"/>
  <c r="J72" i="9"/>
  <c r="K72" i="9"/>
  <c r="L72" i="9"/>
  <c r="G73" i="9"/>
  <c r="H73" i="9"/>
  <c r="I73" i="9"/>
  <c r="J73" i="9"/>
  <c r="K73" i="9"/>
  <c r="L73" i="9"/>
  <c r="G74" i="9"/>
  <c r="H74" i="9"/>
  <c r="I74" i="9"/>
  <c r="J74" i="9"/>
  <c r="K74" i="9"/>
  <c r="L74" i="9"/>
  <c r="G75" i="9"/>
  <c r="H75" i="9"/>
  <c r="I75" i="9"/>
  <c r="J75" i="9"/>
  <c r="K75" i="9"/>
  <c r="L75" i="9"/>
  <c r="G76" i="9"/>
  <c r="H76" i="9"/>
  <c r="I76" i="9"/>
  <c r="J76" i="9"/>
  <c r="K76" i="9"/>
  <c r="L76" i="9"/>
  <c r="G77" i="9"/>
  <c r="H77" i="9"/>
  <c r="I77" i="9"/>
  <c r="J77" i="9"/>
  <c r="K77" i="9"/>
  <c r="L77" i="9"/>
  <c r="G78" i="9"/>
  <c r="H78" i="9"/>
  <c r="I78" i="9"/>
  <c r="J78" i="9"/>
  <c r="K78" i="9"/>
  <c r="L78" i="9"/>
  <c r="G79" i="9"/>
  <c r="H79" i="9"/>
  <c r="I79" i="9"/>
  <c r="J79" i="9"/>
  <c r="K79" i="9"/>
  <c r="L79" i="9"/>
  <c r="G80" i="9"/>
  <c r="H80" i="9"/>
  <c r="I80" i="9"/>
  <c r="J80" i="9"/>
  <c r="K80" i="9"/>
  <c r="L80" i="9"/>
  <c r="G81" i="9"/>
  <c r="H81" i="9"/>
  <c r="I81" i="9"/>
  <c r="J81" i="9"/>
  <c r="K81" i="9"/>
  <c r="L81" i="9"/>
  <c r="G82" i="9"/>
  <c r="H82" i="9"/>
  <c r="I82" i="9"/>
  <c r="J82" i="9"/>
  <c r="K82" i="9"/>
  <c r="L82" i="9"/>
  <c r="G83" i="9"/>
  <c r="H83" i="9"/>
  <c r="I83" i="9"/>
  <c r="J83" i="9"/>
  <c r="K83" i="9"/>
  <c r="L83" i="9"/>
  <c r="G84" i="9"/>
  <c r="H84" i="9"/>
  <c r="I84" i="9"/>
  <c r="J84" i="9"/>
  <c r="K84" i="9"/>
  <c r="L84" i="9"/>
  <c r="G85" i="9"/>
  <c r="H85" i="9"/>
  <c r="I85" i="9"/>
  <c r="J85" i="9"/>
  <c r="K85" i="9"/>
  <c r="L85" i="9"/>
  <c r="G86" i="9"/>
  <c r="H86" i="9"/>
  <c r="I86" i="9"/>
  <c r="J86" i="9"/>
  <c r="K86" i="9"/>
  <c r="L86" i="9"/>
  <c r="G87" i="9"/>
  <c r="H87" i="9"/>
  <c r="I87" i="9"/>
  <c r="J87" i="9"/>
  <c r="K87" i="9"/>
  <c r="L87" i="9"/>
  <c r="G88" i="9"/>
  <c r="H88" i="9"/>
  <c r="I88" i="9"/>
  <c r="J88" i="9"/>
  <c r="K88" i="9"/>
  <c r="L88" i="9"/>
  <c r="G89" i="9"/>
  <c r="H89" i="9"/>
  <c r="I89" i="9"/>
  <c r="J89" i="9"/>
  <c r="K89" i="9"/>
  <c r="L89" i="9"/>
  <c r="G90" i="9"/>
  <c r="H90" i="9"/>
  <c r="I90" i="9"/>
  <c r="J90" i="9"/>
  <c r="K90" i="9"/>
  <c r="L90" i="9"/>
  <c r="G91" i="9"/>
  <c r="H91" i="9"/>
  <c r="I91" i="9"/>
  <c r="J91" i="9"/>
  <c r="K91" i="9"/>
  <c r="L91" i="9"/>
  <c r="G92" i="9"/>
  <c r="H92" i="9"/>
  <c r="I92" i="9"/>
  <c r="J92" i="9"/>
  <c r="K92" i="9"/>
  <c r="L92" i="9"/>
  <c r="G93" i="9"/>
  <c r="H93" i="9"/>
  <c r="I93" i="9"/>
  <c r="J93" i="9"/>
  <c r="K93" i="9"/>
  <c r="L93" i="9"/>
  <c r="G94" i="9"/>
  <c r="H94" i="9"/>
  <c r="I94" i="9"/>
  <c r="J94" i="9"/>
  <c r="K94" i="9"/>
  <c r="L94" i="9"/>
  <c r="G95" i="9"/>
  <c r="H95" i="9"/>
  <c r="I95" i="9"/>
  <c r="J95" i="9"/>
  <c r="K95" i="9"/>
  <c r="L95" i="9"/>
  <c r="G96" i="9"/>
  <c r="H96" i="9"/>
  <c r="I96" i="9"/>
  <c r="J96" i="9"/>
  <c r="K96" i="9"/>
  <c r="L96" i="9"/>
  <c r="G97" i="9"/>
  <c r="H97" i="9"/>
  <c r="I97" i="9"/>
  <c r="J97" i="9"/>
  <c r="K97" i="9"/>
  <c r="L97" i="9"/>
  <c r="G98" i="9"/>
  <c r="H98" i="9"/>
  <c r="I98" i="9"/>
  <c r="J98" i="9"/>
  <c r="K98" i="9"/>
  <c r="L98" i="9"/>
  <c r="G99" i="9"/>
  <c r="H99" i="9"/>
  <c r="I99" i="9"/>
  <c r="J99" i="9"/>
  <c r="K99" i="9"/>
  <c r="L99" i="9"/>
  <c r="G100" i="9"/>
  <c r="H100" i="9"/>
  <c r="I100" i="9"/>
  <c r="J100" i="9"/>
  <c r="K100" i="9"/>
  <c r="L100" i="9"/>
  <c r="G101" i="9"/>
  <c r="H101" i="9"/>
  <c r="I101" i="9"/>
  <c r="J101" i="9"/>
  <c r="K101" i="9"/>
  <c r="L101" i="9"/>
  <c r="G102" i="9"/>
  <c r="H102" i="9"/>
  <c r="I102" i="9"/>
  <c r="J102" i="9"/>
  <c r="K102" i="9"/>
  <c r="L102" i="9"/>
  <c r="K48" i="9"/>
  <c r="J48" i="9"/>
  <c r="I48" i="9"/>
  <c r="H48" i="9"/>
  <c r="G48" i="9"/>
  <c r="G49" i="26"/>
  <c r="H49" i="26"/>
  <c r="I49" i="26"/>
  <c r="J49" i="26"/>
  <c r="K49" i="26"/>
  <c r="L49" i="26"/>
  <c r="G50" i="26"/>
  <c r="H50" i="26"/>
  <c r="I50" i="26"/>
  <c r="J50" i="26"/>
  <c r="K50" i="26"/>
  <c r="L50" i="26"/>
  <c r="G51" i="26"/>
  <c r="H51" i="26"/>
  <c r="I51" i="26"/>
  <c r="J51" i="26"/>
  <c r="K51" i="26"/>
  <c r="L51" i="26"/>
  <c r="G52" i="26"/>
  <c r="H52" i="26"/>
  <c r="I52" i="26"/>
  <c r="J52" i="26"/>
  <c r="K52" i="26"/>
  <c r="L52" i="26"/>
  <c r="G53" i="26"/>
  <c r="H53" i="26"/>
  <c r="I53" i="26"/>
  <c r="J53" i="26"/>
  <c r="K53" i="26"/>
  <c r="L53" i="26"/>
  <c r="G54" i="26"/>
  <c r="H54" i="26"/>
  <c r="I54" i="26"/>
  <c r="J54" i="26"/>
  <c r="K54" i="26"/>
  <c r="L54" i="26"/>
  <c r="G55" i="26"/>
  <c r="H55" i="26"/>
  <c r="I55" i="26"/>
  <c r="J55" i="26"/>
  <c r="K55" i="26"/>
  <c r="L55" i="26"/>
  <c r="G56" i="26"/>
  <c r="H56" i="26"/>
  <c r="I56" i="26"/>
  <c r="J56" i="26"/>
  <c r="K56" i="26"/>
  <c r="L56" i="26"/>
  <c r="G57" i="26"/>
  <c r="H57" i="26"/>
  <c r="I57" i="26"/>
  <c r="J57" i="26"/>
  <c r="K57" i="26"/>
  <c r="L57" i="26"/>
  <c r="G58" i="26"/>
  <c r="H58" i="26"/>
  <c r="I58" i="26"/>
  <c r="J58" i="26"/>
  <c r="K58" i="26"/>
  <c r="L58" i="26"/>
  <c r="G59" i="26"/>
  <c r="H59" i="26"/>
  <c r="I59" i="26"/>
  <c r="J59" i="26"/>
  <c r="K59" i="26"/>
  <c r="L59" i="26"/>
  <c r="G60" i="26"/>
  <c r="H60" i="26"/>
  <c r="I60" i="26"/>
  <c r="J60" i="26"/>
  <c r="K60" i="26"/>
  <c r="L60" i="26"/>
  <c r="G61" i="26"/>
  <c r="H61" i="26"/>
  <c r="I61" i="26"/>
  <c r="J61" i="26"/>
  <c r="K61" i="26"/>
  <c r="L61" i="26"/>
  <c r="G62" i="26"/>
  <c r="H62" i="26"/>
  <c r="I62" i="26"/>
  <c r="J62" i="26"/>
  <c r="K62" i="26"/>
  <c r="L62" i="26"/>
  <c r="G63" i="26"/>
  <c r="H63" i="26"/>
  <c r="I63" i="26"/>
  <c r="J63" i="26"/>
  <c r="K63" i="26"/>
  <c r="L63" i="26"/>
  <c r="G64" i="26"/>
  <c r="H64" i="26"/>
  <c r="I64" i="26"/>
  <c r="J64" i="26"/>
  <c r="K64" i="26"/>
  <c r="L64" i="26"/>
  <c r="G65" i="26"/>
  <c r="H65" i="26"/>
  <c r="I65" i="26"/>
  <c r="J65" i="26"/>
  <c r="K65" i="26"/>
  <c r="L65" i="26"/>
  <c r="G66" i="26"/>
  <c r="H66" i="26"/>
  <c r="I66" i="26"/>
  <c r="J66" i="26"/>
  <c r="K66" i="26"/>
  <c r="L66" i="26"/>
  <c r="G67" i="26"/>
  <c r="H67" i="26"/>
  <c r="I67" i="26"/>
  <c r="J67" i="26"/>
  <c r="K67" i="26"/>
  <c r="L67" i="26"/>
  <c r="G68" i="26"/>
  <c r="H68" i="26"/>
  <c r="I68" i="26"/>
  <c r="J68" i="26"/>
  <c r="K68" i="26"/>
  <c r="L68" i="26"/>
  <c r="G69" i="26"/>
  <c r="H69" i="26"/>
  <c r="I69" i="26"/>
  <c r="J69" i="26"/>
  <c r="K69" i="26"/>
  <c r="L69" i="26"/>
  <c r="G70" i="26"/>
  <c r="H70" i="26"/>
  <c r="I70" i="26"/>
  <c r="J70" i="26"/>
  <c r="K70" i="26"/>
  <c r="L70" i="26"/>
  <c r="G71" i="26"/>
  <c r="H71" i="26"/>
  <c r="I71" i="26"/>
  <c r="J71" i="26"/>
  <c r="K71" i="26"/>
  <c r="L71" i="26"/>
  <c r="G72" i="26"/>
  <c r="H72" i="26"/>
  <c r="I72" i="26"/>
  <c r="J72" i="26"/>
  <c r="K72" i="26"/>
  <c r="L72" i="26"/>
  <c r="G73" i="26"/>
  <c r="H73" i="26"/>
  <c r="I73" i="26"/>
  <c r="J73" i="26"/>
  <c r="K73" i="26"/>
  <c r="L73" i="26"/>
  <c r="G74" i="26"/>
  <c r="H74" i="26"/>
  <c r="I74" i="26"/>
  <c r="J74" i="26"/>
  <c r="K74" i="26"/>
  <c r="L74" i="26"/>
  <c r="G75" i="26"/>
  <c r="H75" i="26"/>
  <c r="I75" i="26"/>
  <c r="J75" i="26"/>
  <c r="K75" i="26"/>
  <c r="L75" i="26"/>
  <c r="G76" i="26"/>
  <c r="H76" i="26"/>
  <c r="I76" i="26"/>
  <c r="J76" i="26"/>
  <c r="K76" i="26"/>
  <c r="L76" i="26"/>
  <c r="G77" i="26"/>
  <c r="H77" i="26"/>
  <c r="I77" i="26"/>
  <c r="J77" i="26"/>
  <c r="K77" i="26"/>
  <c r="L77" i="26"/>
  <c r="G78" i="26"/>
  <c r="H78" i="26"/>
  <c r="I78" i="26"/>
  <c r="J78" i="26"/>
  <c r="K78" i="26"/>
  <c r="L78" i="26"/>
  <c r="G79" i="26"/>
  <c r="H79" i="26"/>
  <c r="I79" i="26"/>
  <c r="J79" i="26"/>
  <c r="K79" i="26"/>
  <c r="L79" i="26"/>
  <c r="G80" i="26"/>
  <c r="H80" i="26"/>
  <c r="I80" i="26"/>
  <c r="J80" i="26"/>
  <c r="K80" i="26"/>
  <c r="L80" i="26"/>
  <c r="G81" i="26"/>
  <c r="H81" i="26"/>
  <c r="I81" i="26"/>
  <c r="J81" i="26"/>
  <c r="K81" i="26"/>
  <c r="L81" i="26"/>
  <c r="G82" i="26"/>
  <c r="H82" i="26"/>
  <c r="I82" i="26"/>
  <c r="J82" i="26"/>
  <c r="K82" i="26"/>
  <c r="L82" i="26"/>
  <c r="G83" i="26"/>
  <c r="H83" i="26"/>
  <c r="I83" i="26"/>
  <c r="J83" i="26"/>
  <c r="K83" i="26"/>
  <c r="L83" i="26"/>
  <c r="G84" i="26"/>
  <c r="H84" i="26"/>
  <c r="I84" i="26"/>
  <c r="J84" i="26"/>
  <c r="K84" i="26"/>
  <c r="L84" i="26"/>
  <c r="G85" i="26"/>
  <c r="H85" i="26"/>
  <c r="I85" i="26"/>
  <c r="J85" i="26"/>
  <c r="K85" i="26"/>
  <c r="L85" i="26"/>
  <c r="G86" i="26"/>
  <c r="H86" i="26"/>
  <c r="I86" i="26"/>
  <c r="J86" i="26"/>
  <c r="K86" i="26"/>
  <c r="L86" i="26"/>
  <c r="G87" i="26"/>
  <c r="H87" i="26"/>
  <c r="I87" i="26"/>
  <c r="J87" i="26"/>
  <c r="K87" i="26"/>
  <c r="L87" i="26"/>
  <c r="G88" i="26"/>
  <c r="H88" i="26"/>
  <c r="I88" i="26"/>
  <c r="J88" i="26"/>
  <c r="K88" i="26"/>
  <c r="L88" i="26"/>
  <c r="G89" i="26"/>
  <c r="H89" i="26"/>
  <c r="I89" i="26"/>
  <c r="J89" i="26"/>
  <c r="K89" i="26"/>
  <c r="L89" i="26"/>
  <c r="G90" i="26"/>
  <c r="H90" i="26"/>
  <c r="I90" i="26"/>
  <c r="J90" i="26"/>
  <c r="K90" i="26"/>
  <c r="L90" i="26"/>
  <c r="G91" i="26"/>
  <c r="H91" i="26"/>
  <c r="I91" i="26"/>
  <c r="J91" i="26"/>
  <c r="K91" i="26"/>
  <c r="L91" i="26"/>
  <c r="G92" i="26"/>
  <c r="H92" i="26"/>
  <c r="I92" i="26"/>
  <c r="J92" i="26"/>
  <c r="K92" i="26"/>
  <c r="L92" i="26"/>
  <c r="G93" i="26"/>
  <c r="H93" i="26"/>
  <c r="I93" i="26"/>
  <c r="J93" i="26"/>
  <c r="K93" i="26"/>
  <c r="L93" i="26"/>
  <c r="G94" i="26"/>
  <c r="H94" i="26"/>
  <c r="I94" i="26"/>
  <c r="J94" i="26"/>
  <c r="K94" i="26"/>
  <c r="L94" i="26"/>
  <c r="G95" i="26"/>
  <c r="H95" i="26"/>
  <c r="I95" i="26"/>
  <c r="J95" i="26"/>
  <c r="K95" i="26"/>
  <c r="L95" i="26"/>
  <c r="G96" i="26"/>
  <c r="H96" i="26"/>
  <c r="I96" i="26"/>
  <c r="J96" i="26"/>
  <c r="K96" i="26"/>
  <c r="L96" i="26"/>
  <c r="G97" i="26"/>
  <c r="H97" i="26"/>
  <c r="I97" i="26"/>
  <c r="J97" i="26"/>
  <c r="K97" i="26"/>
  <c r="L97" i="26"/>
  <c r="G98" i="26"/>
  <c r="H98" i="26"/>
  <c r="I98" i="26"/>
  <c r="J98" i="26"/>
  <c r="K98" i="26"/>
  <c r="L98" i="26"/>
  <c r="G99" i="26"/>
  <c r="H99" i="26"/>
  <c r="I99" i="26"/>
  <c r="J99" i="26"/>
  <c r="K99" i="26"/>
  <c r="L99" i="26"/>
  <c r="G100" i="26"/>
  <c r="H100" i="26"/>
  <c r="I100" i="26"/>
  <c r="J100" i="26"/>
  <c r="K100" i="26"/>
  <c r="L100" i="26"/>
  <c r="G101" i="26"/>
  <c r="H101" i="26"/>
  <c r="I101" i="26"/>
  <c r="J101" i="26"/>
  <c r="K101" i="26"/>
  <c r="L101" i="26"/>
  <c r="G102" i="26"/>
  <c r="H102" i="26"/>
  <c r="I102" i="26"/>
  <c r="J102" i="26"/>
  <c r="K102" i="26"/>
  <c r="L102" i="26"/>
  <c r="L48" i="26"/>
  <c r="K48" i="26"/>
  <c r="J48" i="26"/>
  <c r="I48" i="26"/>
  <c r="H48" i="26"/>
  <c r="G48" i="26"/>
  <c r="H89" i="25"/>
  <c r="H90" i="25"/>
  <c r="H91" i="25"/>
  <c r="H92" i="25"/>
  <c r="H93" i="25"/>
  <c r="H94" i="25"/>
  <c r="H95" i="25"/>
  <c r="H96" i="25"/>
  <c r="H97" i="25"/>
  <c r="H98" i="25"/>
  <c r="H99" i="25"/>
  <c r="H100" i="25"/>
  <c r="H101" i="25"/>
  <c r="H102" i="25"/>
  <c r="G49" i="25"/>
  <c r="H49" i="25"/>
  <c r="I49" i="25"/>
  <c r="J49" i="25"/>
  <c r="K49" i="25"/>
  <c r="L49" i="25"/>
  <c r="G50" i="25"/>
  <c r="H50" i="25"/>
  <c r="I50" i="25"/>
  <c r="J50" i="25"/>
  <c r="K50" i="25"/>
  <c r="L50" i="25"/>
  <c r="G51" i="25"/>
  <c r="H51" i="25"/>
  <c r="I51" i="25"/>
  <c r="J51" i="25"/>
  <c r="K51" i="25"/>
  <c r="L51" i="25"/>
  <c r="G52" i="25"/>
  <c r="H52" i="25"/>
  <c r="I52" i="25"/>
  <c r="J52" i="25"/>
  <c r="K52" i="25"/>
  <c r="L52" i="25"/>
  <c r="G53" i="25"/>
  <c r="H53" i="25"/>
  <c r="I53" i="25"/>
  <c r="J53" i="25"/>
  <c r="K53" i="25"/>
  <c r="L53" i="25"/>
  <c r="G54" i="25"/>
  <c r="H54" i="25"/>
  <c r="I54" i="25"/>
  <c r="J54" i="25"/>
  <c r="K54" i="25"/>
  <c r="L54" i="25"/>
  <c r="G55" i="25"/>
  <c r="H55" i="25"/>
  <c r="I55" i="25"/>
  <c r="J55" i="25"/>
  <c r="K55" i="25"/>
  <c r="L55" i="25"/>
  <c r="G56" i="25"/>
  <c r="H56" i="25"/>
  <c r="I56" i="25"/>
  <c r="J56" i="25"/>
  <c r="K56" i="25"/>
  <c r="L56" i="25"/>
  <c r="G57" i="25"/>
  <c r="H57" i="25"/>
  <c r="I57" i="25"/>
  <c r="J57" i="25"/>
  <c r="K57" i="25"/>
  <c r="L57" i="25"/>
  <c r="G58" i="25"/>
  <c r="H58" i="25"/>
  <c r="I58" i="25"/>
  <c r="J58" i="25"/>
  <c r="K58" i="25"/>
  <c r="L58" i="25"/>
  <c r="G59" i="25"/>
  <c r="H59" i="25"/>
  <c r="I59" i="25"/>
  <c r="J59" i="25"/>
  <c r="K59" i="25"/>
  <c r="L59" i="25"/>
  <c r="G60" i="25"/>
  <c r="H60" i="25"/>
  <c r="I60" i="25"/>
  <c r="J60" i="25"/>
  <c r="K60" i="25"/>
  <c r="L60" i="25"/>
  <c r="G61" i="25"/>
  <c r="H61" i="25"/>
  <c r="I61" i="25"/>
  <c r="J61" i="25"/>
  <c r="K61" i="25"/>
  <c r="L61" i="25"/>
  <c r="G62" i="25"/>
  <c r="H62" i="25"/>
  <c r="I62" i="25"/>
  <c r="J62" i="25"/>
  <c r="K62" i="25"/>
  <c r="L62" i="25"/>
  <c r="G63" i="25"/>
  <c r="H63" i="25"/>
  <c r="I63" i="25"/>
  <c r="J63" i="25"/>
  <c r="K63" i="25"/>
  <c r="L63" i="25"/>
  <c r="G64" i="25"/>
  <c r="H64" i="25"/>
  <c r="I64" i="25"/>
  <c r="J64" i="25"/>
  <c r="K64" i="25"/>
  <c r="L64" i="25"/>
  <c r="G65" i="25"/>
  <c r="H65" i="25"/>
  <c r="I65" i="25"/>
  <c r="J65" i="25"/>
  <c r="K65" i="25"/>
  <c r="L65" i="25"/>
  <c r="G66" i="25"/>
  <c r="H66" i="25"/>
  <c r="I66" i="25"/>
  <c r="J66" i="25"/>
  <c r="K66" i="25"/>
  <c r="L66" i="25"/>
  <c r="G67" i="25"/>
  <c r="H67" i="25"/>
  <c r="I67" i="25"/>
  <c r="J67" i="25"/>
  <c r="K67" i="25"/>
  <c r="L67" i="25"/>
  <c r="G68" i="25"/>
  <c r="H68" i="25"/>
  <c r="I68" i="25"/>
  <c r="J68" i="25"/>
  <c r="K68" i="25"/>
  <c r="L68" i="25"/>
  <c r="G69" i="25"/>
  <c r="H69" i="25"/>
  <c r="I69" i="25"/>
  <c r="J69" i="25"/>
  <c r="K69" i="25"/>
  <c r="L69" i="25"/>
  <c r="G70" i="25"/>
  <c r="H70" i="25"/>
  <c r="I70" i="25"/>
  <c r="J70" i="25"/>
  <c r="K70" i="25"/>
  <c r="L70" i="25"/>
  <c r="G71" i="25"/>
  <c r="H71" i="25"/>
  <c r="I71" i="25"/>
  <c r="J71" i="25"/>
  <c r="K71" i="25"/>
  <c r="L71" i="25"/>
  <c r="G72" i="25"/>
  <c r="H72" i="25"/>
  <c r="I72" i="25"/>
  <c r="J72" i="25"/>
  <c r="K72" i="25"/>
  <c r="L72" i="25"/>
  <c r="G73" i="25"/>
  <c r="H73" i="25"/>
  <c r="I73" i="25"/>
  <c r="J73" i="25"/>
  <c r="K73" i="25"/>
  <c r="L73" i="25"/>
  <c r="G74" i="25"/>
  <c r="H74" i="25"/>
  <c r="I74" i="25"/>
  <c r="J74" i="25"/>
  <c r="K74" i="25"/>
  <c r="L74" i="25"/>
  <c r="G75" i="25"/>
  <c r="H75" i="25"/>
  <c r="I75" i="25"/>
  <c r="J75" i="25"/>
  <c r="K75" i="25"/>
  <c r="L75" i="25"/>
  <c r="G76" i="25"/>
  <c r="H76" i="25"/>
  <c r="I76" i="25"/>
  <c r="J76" i="25"/>
  <c r="K76" i="25"/>
  <c r="L76" i="25"/>
  <c r="G77" i="25"/>
  <c r="H77" i="25"/>
  <c r="I77" i="25"/>
  <c r="J77" i="25"/>
  <c r="K77" i="25"/>
  <c r="L77" i="25"/>
  <c r="G78" i="25"/>
  <c r="H78" i="25"/>
  <c r="I78" i="25"/>
  <c r="J78" i="25"/>
  <c r="K78" i="25"/>
  <c r="L78" i="25"/>
  <c r="G79" i="25"/>
  <c r="H79" i="25"/>
  <c r="I79" i="25"/>
  <c r="J79" i="25"/>
  <c r="K79" i="25"/>
  <c r="L79" i="25"/>
  <c r="G80" i="25"/>
  <c r="H80" i="25"/>
  <c r="I80" i="25"/>
  <c r="J80" i="25"/>
  <c r="K80" i="25"/>
  <c r="L80" i="25"/>
  <c r="G81" i="25"/>
  <c r="H81" i="25"/>
  <c r="I81" i="25"/>
  <c r="J81" i="25"/>
  <c r="K81" i="25"/>
  <c r="L81" i="25"/>
  <c r="G82" i="25"/>
  <c r="H82" i="25"/>
  <c r="I82" i="25"/>
  <c r="J82" i="25"/>
  <c r="K82" i="25"/>
  <c r="L82" i="25"/>
  <c r="G83" i="25"/>
  <c r="H83" i="25"/>
  <c r="I83" i="25"/>
  <c r="J83" i="25"/>
  <c r="K83" i="25"/>
  <c r="L83" i="25"/>
  <c r="G84" i="25"/>
  <c r="H84" i="25"/>
  <c r="I84" i="25"/>
  <c r="J84" i="25"/>
  <c r="K84" i="25"/>
  <c r="L84" i="25"/>
  <c r="G85" i="25"/>
  <c r="H85" i="25"/>
  <c r="I85" i="25"/>
  <c r="J85" i="25"/>
  <c r="K85" i="25"/>
  <c r="L85" i="25"/>
  <c r="G86" i="25"/>
  <c r="H86" i="25"/>
  <c r="I86" i="25"/>
  <c r="J86" i="25"/>
  <c r="K86" i="25"/>
  <c r="L86" i="25"/>
  <c r="G87" i="25"/>
  <c r="H87" i="25"/>
  <c r="I87" i="25"/>
  <c r="J87" i="25"/>
  <c r="K87" i="25"/>
  <c r="L87" i="25"/>
  <c r="G88" i="25"/>
  <c r="H88" i="25"/>
  <c r="I88" i="25"/>
  <c r="J88" i="25"/>
  <c r="K88" i="25"/>
  <c r="L88" i="25"/>
  <c r="G89" i="25"/>
  <c r="I89" i="25"/>
  <c r="J89" i="25"/>
  <c r="K89" i="25"/>
  <c r="L89" i="25"/>
  <c r="G90" i="25"/>
  <c r="I90" i="25"/>
  <c r="J90" i="25"/>
  <c r="K90" i="25"/>
  <c r="L90" i="25"/>
  <c r="G91" i="25"/>
  <c r="I91" i="25"/>
  <c r="J91" i="25"/>
  <c r="K91" i="25"/>
  <c r="L91" i="25"/>
  <c r="G92" i="25"/>
  <c r="I92" i="25"/>
  <c r="J92" i="25"/>
  <c r="K92" i="25"/>
  <c r="L92" i="25"/>
  <c r="G93" i="25"/>
  <c r="I93" i="25"/>
  <c r="J93" i="25"/>
  <c r="K93" i="25"/>
  <c r="L93" i="25"/>
  <c r="G94" i="25"/>
  <c r="I94" i="25"/>
  <c r="J94" i="25"/>
  <c r="K94" i="25"/>
  <c r="L94" i="25"/>
  <c r="G95" i="25"/>
  <c r="I95" i="25"/>
  <c r="J95" i="25"/>
  <c r="K95" i="25"/>
  <c r="L95" i="25"/>
  <c r="G96" i="25"/>
  <c r="I96" i="25"/>
  <c r="J96" i="25"/>
  <c r="K96" i="25"/>
  <c r="L96" i="25"/>
  <c r="G97" i="25"/>
  <c r="I97" i="25"/>
  <c r="J97" i="25"/>
  <c r="K97" i="25"/>
  <c r="L97" i="25"/>
  <c r="G98" i="25"/>
  <c r="I98" i="25"/>
  <c r="J98" i="25"/>
  <c r="K98" i="25"/>
  <c r="L98" i="25"/>
  <c r="G99" i="25"/>
  <c r="I99" i="25"/>
  <c r="J99" i="25"/>
  <c r="K99" i="25"/>
  <c r="L99" i="25"/>
  <c r="G100" i="25"/>
  <c r="I100" i="25"/>
  <c r="J100" i="25"/>
  <c r="K100" i="25"/>
  <c r="L100" i="25"/>
  <c r="G101" i="25"/>
  <c r="I101" i="25"/>
  <c r="J101" i="25"/>
  <c r="K101" i="25"/>
  <c r="L101" i="25"/>
  <c r="G102" i="25"/>
  <c r="I102" i="25"/>
  <c r="J102" i="25"/>
  <c r="K102" i="25"/>
  <c r="L102" i="25"/>
  <c r="K48" i="25"/>
  <c r="J48" i="25"/>
  <c r="I48" i="25"/>
  <c r="H48" i="25"/>
  <c r="G48" i="25"/>
  <c r="H15" i="9"/>
  <c r="H16" i="9"/>
  <c r="H17" i="9"/>
  <c r="H18" i="9"/>
  <c r="H19" i="9"/>
  <c r="H20" i="9"/>
  <c r="H21" i="9"/>
  <c r="J17" i="9"/>
  <c r="K21" i="26"/>
  <c r="J21" i="26"/>
  <c r="I21" i="26"/>
  <c r="H21" i="26"/>
  <c r="K20" i="26"/>
  <c r="J20" i="26"/>
  <c r="I20" i="26"/>
  <c r="H20" i="26"/>
  <c r="K19" i="26"/>
  <c r="J19" i="26"/>
  <c r="I19" i="26"/>
  <c r="H19" i="26"/>
  <c r="K18" i="26"/>
  <c r="J18" i="26"/>
  <c r="I18" i="26"/>
  <c r="H18" i="26"/>
  <c r="K17" i="26"/>
  <c r="J17" i="26"/>
  <c r="I17" i="26"/>
  <c r="H17" i="26"/>
  <c r="K16" i="26"/>
  <c r="J16" i="26"/>
  <c r="I16" i="26"/>
  <c r="H16" i="26"/>
  <c r="K15" i="26"/>
  <c r="J15" i="26"/>
  <c r="I15" i="26"/>
  <c r="H15" i="26"/>
  <c r="K14" i="26"/>
  <c r="J14" i="26"/>
  <c r="I14" i="26"/>
  <c r="K13" i="26"/>
  <c r="J13" i="26"/>
  <c r="I13" i="26"/>
  <c r="H13" i="26"/>
  <c r="K12" i="26"/>
  <c r="J12" i="26"/>
  <c r="I12" i="26"/>
  <c r="H12" i="26"/>
  <c r="K11" i="26"/>
  <c r="J11" i="26"/>
  <c r="I11" i="26"/>
  <c r="H11" i="26"/>
  <c r="K10" i="26"/>
  <c r="I10" i="26"/>
  <c r="K9" i="26"/>
  <c r="J9" i="26"/>
  <c r="I9" i="26"/>
  <c r="K8" i="26"/>
  <c r="J8" i="26"/>
  <c r="I8" i="26"/>
  <c r="K7" i="26"/>
  <c r="J7" i="26"/>
  <c r="I7" i="26"/>
  <c r="H7" i="26"/>
  <c r="K21" i="25"/>
  <c r="J21" i="25"/>
  <c r="I21" i="25"/>
  <c r="H21" i="25"/>
  <c r="K20" i="25"/>
  <c r="J20" i="25"/>
  <c r="I20" i="25"/>
  <c r="H20" i="25"/>
  <c r="K19" i="25"/>
  <c r="J19" i="25"/>
  <c r="I19" i="25"/>
  <c r="H19" i="25"/>
  <c r="K18" i="25"/>
  <c r="J18" i="25"/>
  <c r="I18" i="25"/>
  <c r="H18" i="25"/>
  <c r="K17" i="25"/>
  <c r="J17" i="25"/>
  <c r="I17" i="25"/>
  <c r="H17" i="25"/>
  <c r="K16" i="25"/>
  <c r="J16" i="25"/>
  <c r="I16" i="25"/>
  <c r="H16" i="25"/>
  <c r="K15" i="25"/>
  <c r="J15" i="25"/>
  <c r="I15" i="25"/>
  <c r="H15" i="25"/>
  <c r="K14" i="25"/>
  <c r="J14" i="25"/>
  <c r="I14" i="25"/>
  <c r="K13" i="25"/>
  <c r="J13" i="25"/>
  <c r="I13" i="25"/>
  <c r="H13" i="25"/>
  <c r="K12" i="25"/>
  <c r="J12" i="25"/>
  <c r="I12" i="25"/>
  <c r="H12" i="25"/>
  <c r="K11" i="25"/>
  <c r="J11" i="25"/>
  <c r="I11" i="25"/>
  <c r="H11" i="25"/>
  <c r="K10" i="25"/>
  <c r="I10" i="25"/>
  <c r="K9" i="25"/>
  <c r="J9" i="25"/>
  <c r="I9" i="25"/>
  <c r="K8" i="25"/>
  <c r="J8" i="25"/>
  <c r="I8" i="25"/>
  <c r="K7" i="25"/>
  <c r="J7" i="25"/>
  <c r="I7" i="25"/>
  <c r="H7" i="25"/>
  <c r="G7" i="9"/>
  <c r="H7" i="9"/>
  <c r="J21" i="9"/>
  <c r="J20" i="9"/>
  <c r="J19" i="9"/>
  <c r="J18" i="9"/>
  <c r="J16" i="9"/>
  <c r="J15" i="9"/>
  <c r="J14" i="9"/>
  <c r="J13" i="9"/>
  <c r="J12" i="9"/>
  <c r="J11" i="9"/>
  <c r="J9" i="9"/>
  <c r="J8" i="9"/>
  <c r="J7" i="9"/>
  <c r="H13" i="9"/>
  <c r="H12" i="9"/>
  <c r="H11" i="9"/>
  <c r="I7" i="9"/>
  <c r="K7" i="9"/>
  <c r="I8" i="9"/>
  <c r="K8" i="9"/>
  <c r="I9" i="9"/>
  <c r="K9" i="9"/>
  <c r="I10" i="9"/>
  <c r="K10" i="9"/>
  <c r="I11" i="9"/>
  <c r="K11" i="9"/>
  <c r="I12" i="9"/>
  <c r="K12" i="9"/>
  <c r="I13" i="9"/>
  <c r="K13" i="9"/>
  <c r="I14" i="9"/>
  <c r="K14" i="9"/>
  <c r="I15" i="9"/>
  <c r="K15" i="9"/>
  <c r="I16" i="9"/>
  <c r="K16" i="9"/>
  <c r="I17" i="9"/>
  <c r="K17" i="9"/>
  <c r="I18" i="9"/>
  <c r="K18" i="9"/>
  <c r="I19" i="9"/>
  <c r="K19" i="9"/>
  <c r="I20" i="9"/>
  <c r="K20" i="9"/>
  <c r="I21" i="9"/>
  <c r="K21" i="9"/>
  <c r="O31" i="14" l="1"/>
  <c r="F16" i="35" s="1"/>
  <c r="L31" i="14"/>
  <c r="E16" i="35" s="1"/>
  <c r="K31" i="14"/>
  <c r="D16" i="35" s="1"/>
  <c r="B20" i="35" l="1"/>
  <c r="I33" i="14"/>
  <c r="C18" i="35" s="1"/>
  <c r="I34" i="14"/>
  <c r="C19" i="35" s="1"/>
  <c r="I35" i="14"/>
  <c r="C20" i="35" s="1"/>
  <c r="I36" i="14"/>
  <c r="C21" i="35" s="1"/>
  <c r="I32" i="14"/>
  <c r="C17" i="35" s="1"/>
  <c r="H33" i="14"/>
  <c r="B18" i="35" s="1"/>
  <c r="H34" i="14"/>
  <c r="B19" i="35" s="1"/>
  <c r="H35" i="14"/>
  <c r="H36" i="14"/>
  <c r="B21" i="35" s="1"/>
  <c r="H32" i="14"/>
  <c r="B17" i="35" s="1"/>
  <c r="D13" i="35"/>
  <c r="D14" i="35"/>
  <c r="D12" i="35"/>
  <c r="C13" i="35"/>
  <c r="C14" i="35"/>
  <c r="C12" i="35"/>
  <c r="B13" i="35"/>
  <c r="B14" i="35"/>
  <c r="B12" i="35"/>
  <c r="B7" i="35"/>
  <c r="N4" i="4" l="1"/>
  <c r="L23" i="26" l="1"/>
  <c r="L24" i="26"/>
  <c r="L25" i="26"/>
  <c r="L26" i="26"/>
  <c r="L27" i="26"/>
  <c r="L28" i="26"/>
  <c r="L29" i="26"/>
  <c r="L30" i="26"/>
  <c r="L31" i="26"/>
  <c r="L22" i="26"/>
  <c r="L23" i="25"/>
  <c r="L24" i="25"/>
  <c r="L25" i="25"/>
  <c r="L26" i="25"/>
  <c r="L27" i="25"/>
  <c r="L28" i="25"/>
  <c r="L29" i="25"/>
  <c r="L30" i="25"/>
  <c r="L31" i="25"/>
  <c r="L22" i="25"/>
  <c r="L23" i="9"/>
  <c r="L24" i="9"/>
  <c r="L25" i="9"/>
  <c r="L26" i="9"/>
  <c r="L27" i="9"/>
  <c r="L28" i="9"/>
  <c r="L29" i="9"/>
  <c r="L30" i="9"/>
  <c r="L31" i="9"/>
  <c r="L22" i="9"/>
  <c r="D11" i="5"/>
  <c r="D14" i="5"/>
  <c r="D15" i="5"/>
  <c r="D12" i="5"/>
  <c r="D13" i="5"/>
  <c r="J19" i="6" l="1"/>
  <c r="AE48" i="26" l="1"/>
  <c r="J7" i="6" l="1"/>
  <c r="AJ11" i="26"/>
  <c r="O36" i="14" s="1"/>
  <c r="F21" i="35" s="1"/>
  <c r="AJ10" i="26"/>
  <c r="O35" i="14" s="1"/>
  <c r="F20" i="35" s="1"/>
  <c r="AJ11" i="25"/>
  <c r="L36" i="14" s="1"/>
  <c r="E21" i="35" s="1"/>
  <c r="AJ10" i="25"/>
  <c r="L35" i="14" s="1"/>
  <c r="E20" i="35" s="1"/>
  <c r="AJ10" i="9"/>
  <c r="AJ11" i="9"/>
  <c r="K36" i="14" l="1"/>
  <c r="D21" i="35" s="1"/>
  <c r="K35" i="14"/>
  <c r="D20" i="35" s="1"/>
  <c r="AY68" i="4"/>
  <c r="N68" i="4"/>
  <c r="CJ4" i="4"/>
  <c r="AY4" i="4"/>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E55" i="26"/>
  <c r="AD55" i="26"/>
  <c r="N55" i="26"/>
  <c r="A55" i="26"/>
  <c r="AE54" i="26"/>
  <c r="AD54" i="26"/>
  <c r="N54" i="26"/>
  <c r="A54" i="26"/>
  <c r="AE53" i="26"/>
  <c r="AD53" i="26"/>
  <c r="N53" i="26"/>
  <c r="A53" i="26"/>
  <c r="AE52" i="26"/>
  <c r="AD52" i="26"/>
  <c r="N52" i="26"/>
  <c r="A52" i="26"/>
  <c r="AE51" i="26"/>
  <c r="AD51" i="26"/>
  <c r="N51" i="26"/>
  <c r="A51" i="26"/>
  <c r="AE50" i="26"/>
  <c r="AD50" i="26"/>
  <c r="N50" i="26"/>
  <c r="A50" i="26"/>
  <c r="AE49" i="26"/>
  <c r="AD49" i="26"/>
  <c r="N49" i="26"/>
  <c r="A49" i="26"/>
  <c r="AD48" i="26"/>
  <c r="N48" i="26"/>
  <c r="A48" i="26"/>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N12" i="26"/>
  <c r="G12" i="26"/>
  <c r="A12" i="26"/>
  <c r="AD11" i="26"/>
  <c r="N11" i="26"/>
  <c r="G11" i="26"/>
  <c r="A11" i="26"/>
  <c r="L11" i="26" s="1"/>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E50" i="25"/>
  <c r="AD50" i="25"/>
  <c r="N50" i="25"/>
  <c r="A50" i="25"/>
  <c r="AE49" i="25"/>
  <c r="AD49" i="25"/>
  <c r="N49" i="25"/>
  <c r="A49" i="25"/>
  <c r="AD48" i="25"/>
  <c r="AE48" i="25" s="1"/>
  <c r="N48" i="25"/>
  <c r="A48" i="25"/>
  <c r="L48" i="25" s="1"/>
  <c r="AD26" i="25"/>
  <c r="AE26" i="25" s="1"/>
  <c r="A26" i="25"/>
  <c r="AD25" i="25"/>
  <c r="AE25" i="25" s="1"/>
  <c r="A25" i="25"/>
  <c r="AD24" i="25"/>
  <c r="AE24" i="25" s="1"/>
  <c r="A24" i="25"/>
  <c r="AD23" i="25"/>
  <c r="AE23" i="25" s="1"/>
  <c r="A23" i="25"/>
  <c r="AD28" i="25"/>
  <c r="AE28" i="25" s="1"/>
  <c r="A28" i="25"/>
  <c r="AD27" i="25"/>
  <c r="AE27" i="25" s="1"/>
  <c r="A27" i="25"/>
  <c r="AD29" i="25"/>
  <c r="AE29" i="25" s="1"/>
  <c r="A29" i="25"/>
  <c r="AD9" i="25"/>
  <c r="AE9" i="25" s="1"/>
  <c r="N9" i="25"/>
  <c r="G9" i="25"/>
  <c r="A9" i="25"/>
  <c r="L9" i="25" s="1"/>
  <c r="AD8" i="25"/>
  <c r="AE8" i="25" s="1"/>
  <c r="N8" i="25"/>
  <c r="G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A51" i="9"/>
  <c r="A50" i="9"/>
  <c r="A49" i="9"/>
  <c r="A48" i="9"/>
  <c r="L48" i="9" s="1"/>
  <c r="AD25" i="9"/>
  <c r="AE25" i="9" s="1"/>
  <c r="A25" i="9"/>
  <c r="AD24" i="9"/>
  <c r="AE24" i="9" s="1"/>
  <c r="A24" i="9"/>
  <c r="AD23" i="9"/>
  <c r="AE23" i="9" s="1"/>
  <c r="A23" i="9"/>
  <c r="AD12" i="9"/>
  <c r="N12" i="9"/>
  <c r="G12" i="9"/>
  <c r="A12" i="9"/>
  <c r="AD11" i="9"/>
  <c r="N11" i="9"/>
  <c r="G11" i="9"/>
  <c r="A11" i="9"/>
  <c r="AE69" i="9"/>
  <c r="AD69" i="9"/>
  <c r="N69" i="9"/>
  <c r="AE68" i="9"/>
  <c r="AD68" i="9"/>
  <c r="N68" i="9"/>
  <c r="AE67" i="9"/>
  <c r="AD67" i="9"/>
  <c r="N67" i="9"/>
  <c r="AE66" i="9"/>
  <c r="AD66" i="9"/>
  <c r="N66" i="9"/>
  <c r="AE65" i="9"/>
  <c r="AD65" i="9"/>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E52" i="9"/>
  <c r="AD52" i="9"/>
  <c r="N52" i="9"/>
  <c r="AE51" i="9"/>
  <c r="AD51" i="9"/>
  <c r="N51" i="9"/>
  <c r="AE50" i="9"/>
  <c r="AD50" i="9"/>
  <c r="N50" i="9"/>
  <c r="AE49" i="9"/>
  <c r="AD49" i="9"/>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AE11" i="26" l="1"/>
  <c r="AE12" i="26"/>
  <c r="L12" i="26"/>
  <c r="L11" i="9"/>
  <c r="L12" i="9"/>
  <c r="AE12" i="9"/>
  <c r="AE11" i="9"/>
  <c r="N16" i="8" l="1"/>
  <c r="L16" i="8"/>
  <c r="N15" i="8"/>
  <c r="L15" i="8"/>
  <c r="N14" i="8"/>
  <c r="L14" i="8"/>
  <c r="N13" i="8"/>
  <c r="L13" i="8"/>
  <c r="N21" i="8"/>
  <c r="L21" i="8"/>
  <c r="N20" i="8"/>
  <c r="L20" i="8"/>
  <c r="N19" i="8"/>
  <c r="L19" i="8"/>
  <c r="N18" i="8"/>
  <c r="L18" i="8"/>
  <c r="B26" i="14" l="1"/>
  <c r="A14" i="35" s="1"/>
  <c r="B25" i="14"/>
  <c r="A13" i="35" s="1"/>
  <c r="B24" i="14"/>
  <c r="A12" i="35" s="1"/>
  <c r="AD31" i="26" l="1"/>
  <c r="AE31" i="26" s="1"/>
  <c r="A31" i="26"/>
  <c r="AD30" i="26"/>
  <c r="AE30" i="26" s="1"/>
  <c r="A30" i="26"/>
  <c r="AD22" i="26"/>
  <c r="AE22" i="26" s="1"/>
  <c r="A22" i="26"/>
  <c r="AD21" i="26"/>
  <c r="AE21" i="26" s="1"/>
  <c r="N21" i="26"/>
  <c r="G21" i="26"/>
  <c r="A21" i="26"/>
  <c r="L21" i="26" s="1"/>
  <c r="AD20" i="26"/>
  <c r="AE20" i="26" s="1"/>
  <c r="N20" i="26"/>
  <c r="G20" i="26"/>
  <c r="L20" i="26"/>
  <c r="A20" i="26"/>
  <c r="AD19" i="26"/>
  <c r="AE19" i="26" s="1"/>
  <c r="N19" i="26"/>
  <c r="G19" i="26"/>
  <c r="A19" i="26"/>
  <c r="L19" i="26" s="1"/>
  <c r="AD18" i="26"/>
  <c r="AE18" i="26" s="1"/>
  <c r="N18" i="26"/>
  <c r="G18" i="26"/>
  <c r="L18" i="26"/>
  <c r="A18" i="26"/>
  <c r="AD17" i="26"/>
  <c r="AE17" i="26" s="1"/>
  <c r="N17" i="26"/>
  <c r="G17" i="26"/>
  <c r="A17" i="26"/>
  <c r="L17" i="26" s="1"/>
  <c r="AD16" i="26"/>
  <c r="AE16" i="26" s="1"/>
  <c r="N16" i="26"/>
  <c r="G16" i="26"/>
  <c r="A16" i="26"/>
  <c r="AD15" i="26"/>
  <c r="N15" i="26"/>
  <c r="G15" i="26"/>
  <c r="A15" i="26"/>
  <c r="AD14" i="26"/>
  <c r="N14" i="26"/>
  <c r="G14" i="26"/>
  <c r="A14" i="26"/>
  <c r="AD13" i="26"/>
  <c r="N13" i="26"/>
  <c r="G13" i="26"/>
  <c r="A13" i="26"/>
  <c r="AD10" i="26"/>
  <c r="N10" i="26"/>
  <c r="G10" i="26"/>
  <c r="A10" i="26"/>
  <c r="AD9" i="26"/>
  <c r="N9" i="26"/>
  <c r="G9" i="26"/>
  <c r="A9" i="26"/>
  <c r="L9" i="26" s="1"/>
  <c r="AD8" i="26"/>
  <c r="AE8" i="26" s="1"/>
  <c r="N8" i="26"/>
  <c r="G8" i="26"/>
  <c r="A8" i="26"/>
  <c r="AD7" i="26"/>
  <c r="N7" i="26"/>
  <c r="G7" i="26"/>
  <c r="A7" i="26"/>
  <c r="B2" i="26"/>
  <c r="AD31" i="25"/>
  <c r="AE31" i="25" s="1"/>
  <c r="A31" i="25"/>
  <c r="AD30" i="25"/>
  <c r="AE30" i="25" s="1"/>
  <c r="A30" i="25"/>
  <c r="AD22" i="25"/>
  <c r="AE22" i="25" s="1"/>
  <c r="A22" i="25"/>
  <c r="AD21" i="25"/>
  <c r="AE21" i="25" s="1"/>
  <c r="N21" i="25"/>
  <c r="G21" i="25"/>
  <c r="A21" i="25"/>
  <c r="L21" i="25" s="1"/>
  <c r="AD20" i="25"/>
  <c r="AE20" i="25" s="1"/>
  <c r="N20" i="25"/>
  <c r="G20" i="25"/>
  <c r="L20" i="25"/>
  <c r="A20" i="25"/>
  <c r="AD19" i="25"/>
  <c r="AE19" i="25" s="1"/>
  <c r="N19" i="25"/>
  <c r="G19" i="25"/>
  <c r="A19" i="25"/>
  <c r="L19" i="25" s="1"/>
  <c r="AD18" i="25"/>
  <c r="AE18" i="25" s="1"/>
  <c r="N18" i="25"/>
  <c r="G18" i="25"/>
  <c r="L18" i="25"/>
  <c r="A18" i="25"/>
  <c r="AD17" i="25"/>
  <c r="AE17" i="25" s="1"/>
  <c r="N17" i="25"/>
  <c r="G17" i="25"/>
  <c r="A17" i="25"/>
  <c r="L17" i="25" s="1"/>
  <c r="AD16" i="25"/>
  <c r="AE16" i="25" s="1"/>
  <c r="N16" i="25"/>
  <c r="G16" i="25"/>
  <c r="A16" i="25"/>
  <c r="AD15" i="25"/>
  <c r="N15" i="25"/>
  <c r="G15" i="25"/>
  <c r="A15" i="25"/>
  <c r="AD14" i="25"/>
  <c r="N14" i="25"/>
  <c r="G14" i="25"/>
  <c r="A14" i="25"/>
  <c r="AD13" i="25"/>
  <c r="N13" i="25"/>
  <c r="G13" i="25"/>
  <c r="A13" i="25"/>
  <c r="L13" i="25" s="1"/>
  <c r="AD12" i="25"/>
  <c r="N12" i="25"/>
  <c r="G12" i="25"/>
  <c r="A12" i="25"/>
  <c r="AD11" i="25"/>
  <c r="N11" i="25"/>
  <c r="G11" i="25"/>
  <c r="A11" i="25"/>
  <c r="AD10" i="25"/>
  <c r="AE10" i="25" s="1"/>
  <c r="N10" i="25"/>
  <c r="G10" i="25"/>
  <c r="A10" i="25"/>
  <c r="AD7" i="25"/>
  <c r="N7" i="25"/>
  <c r="G7" i="25"/>
  <c r="A7" i="25"/>
  <c r="B2" i="25"/>
  <c r="AD30" i="9"/>
  <c r="AE30" i="9" s="1"/>
  <c r="AD22" i="9"/>
  <c r="AE22" i="9" s="1"/>
  <c r="AD31" i="9"/>
  <c r="AE31" i="9" s="1"/>
  <c r="AD21" i="9"/>
  <c r="AD20" i="9"/>
  <c r="AD19" i="9"/>
  <c r="AD18" i="9"/>
  <c r="AD17" i="9"/>
  <c r="AE17" i="9" s="1"/>
  <c r="AD16" i="9"/>
  <c r="AD15" i="9"/>
  <c r="AD14" i="9"/>
  <c r="AD13" i="9"/>
  <c r="AD10" i="9"/>
  <c r="AD9" i="9"/>
  <c r="AD8" i="9"/>
  <c r="N21" i="9"/>
  <c r="N20" i="9"/>
  <c r="N19" i="9"/>
  <c r="N18" i="9"/>
  <c r="N17" i="9"/>
  <c r="N16" i="9"/>
  <c r="N15" i="9"/>
  <c r="N14" i="9"/>
  <c r="N13" i="9"/>
  <c r="N10" i="9"/>
  <c r="N9" i="9"/>
  <c r="N8" i="9"/>
  <c r="N7" i="9"/>
  <c r="G21" i="9"/>
  <c r="G20" i="9"/>
  <c r="G19" i="9"/>
  <c r="G18" i="9"/>
  <c r="G17" i="9"/>
  <c r="G16" i="9"/>
  <c r="G15" i="9"/>
  <c r="G14" i="9"/>
  <c r="G13" i="9"/>
  <c r="G10" i="9"/>
  <c r="G9" i="9"/>
  <c r="G8" i="9"/>
  <c r="AE14" i="26" l="1"/>
  <c r="L8" i="26"/>
  <c r="AE15" i="26"/>
  <c r="AE13" i="26"/>
  <c r="L15" i="26"/>
  <c r="AE10" i="26"/>
  <c r="L13" i="26"/>
  <c r="L16" i="26"/>
  <c r="L14" i="26"/>
  <c r="L11" i="25"/>
  <c r="AE15" i="25"/>
  <c r="AE14" i="25"/>
  <c r="AE13" i="25"/>
  <c r="L15" i="25"/>
  <c r="AE12" i="25"/>
  <c r="L16" i="25"/>
  <c r="L14" i="25"/>
  <c r="AJ8" i="25" s="1"/>
  <c r="L33" i="14" s="1"/>
  <c r="E18" i="35" s="1"/>
  <c r="AE9" i="26"/>
  <c r="L10" i="26"/>
  <c r="L10" i="25"/>
  <c r="AE11" i="25"/>
  <c r="L12" i="25"/>
  <c r="L7" i="25"/>
  <c r="L7" i="26"/>
  <c r="AE7" i="26"/>
  <c r="AE7" i="25"/>
  <c r="L32" i="26" l="1"/>
  <c r="L32" i="25"/>
  <c r="AE32" i="26"/>
  <c r="L33" i="26"/>
  <c r="AE32" i="25"/>
  <c r="L33" i="25"/>
  <c r="AJ9" i="25"/>
  <c r="L34" i="14" s="1"/>
  <c r="E19" i="35" s="1"/>
  <c r="AJ8" i="26"/>
  <c r="O33" i="14" s="1"/>
  <c r="F18" i="35" s="1"/>
  <c r="AJ9" i="26"/>
  <c r="O34" i="14" s="1"/>
  <c r="F19" i="35" s="1"/>
  <c r="AJ7" i="26"/>
  <c r="O32" i="14" s="1"/>
  <c r="F17" i="35" s="1"/>
  <c r="AJ7" i="25"/>
  <c r="L32" i="14" s="1"/>
  <c r="E17" i="35" s="1"/>
  <c r="AJ12" i="26" l="1"/>
  <c r="AK12" i="26" s="1"/>
  <c r="AJ12" i="25"/>
  <c r="AE33" i="26"/>
  <c r="H8" i="14"/>
  <c r="H9" i="14"/>
  <c r="AE33" i="25"/>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A17" i="9" l="1"/>
  <c r="L17" i="9" l="1"/>
  <c r="AE21" i="9"/>
  <c r="A21" i="9"/>
  <c r="L21" i="9" s="1"/>
  <c r="AE20" i="9"/>
  <c r="A20" i="9"/>
  <c r="L20" i="9" s="1"/>
  <c r="AE19" i="9"/>
  <c r="A19" i="9"/>
  <c r="L19" i="9" s="1"/>
  <c r="AE18" i="9"/>
  <c r="A18" i="9"/>
  <c r="L18" i="9" s="1"/>
  <c r="AE16" i="9"/>
  <c r="A16" i="9"/>
  <c r="AE15" i="9"/>
  <c r="A15" i="9"/>
  <c r="A14" i="9"/>
  <c r="AE13" i="9"/>
  <c r="A13" i="9"/>
  <c r="AE10" i="9"/>
  <c r="A10" i="9"/>
  <c r="AE9" i="9"/>
  <c r="A9" i="9"/>
  <c r="AE8" i="9"/>
  <c r="AE7" i="9"/>
  <c r="A8" i="9"/>
  <c r="A7" i="9"/>
  <c r="L16" i="9" l="1"/>
  <c r="L15" i="9"/>
  <c r="L13" i="9"/>
  <c r="L9" i="9"/>
  <c r="L8" i="9"/>
  <c r="L7" i="9"/>
  <c r="L10" i="9"/>
  <c r="AE14" i="9"/>
  <c r="AE32" i="9" s="1"/>
  <c r="L14" i="9"/>
  <c r="AJ9" i="9" l="1"/>
  <c r="K34" i="14" s="1"/>
  <c r="D19" i="35" s="1"/>
  <c r="AJ8" i="9"/>
  <c r="K33" i="14" s="1"/>
  <c r="D18" i="35" s="1"/>
  <c r="L32" i="9"/>
  <c r="L33" i="9"/>
  <c r="AE33" i="9" s="1"/>
  <c r="AJ7" i="9"/>
  <c r="K32" i="14" s="1"/>
  <c r="AJ12" i="9" l="1"/>
  <c r="AK12" i="9" s="1"/>
  <c r="D17" i="35"/>
  <c r="H7" i="14"/>
  <c r="H10" i="14" s="1"/>
  <c r="M17" i="2"/>
  <c r="J17" i="2"/>
  <c r="K17" i="2"/>
  <c r="L17" i="2"/>
  <c r="I17" i="2"/>
  <c r="H16" i="2"/>
  <c r="H15" i="2"/>
  <c r="H14" i="2"/>
  <c r="H13" i="2"/>
  <c r="H12" i="2"/>
  <c r="H11" i="14" l="1"/>
  <c r="B6" i="35" s="1"/>
  <c r="H17" i="2"/>
  <c r="H17" i="14" l="1"/>
  <c r="AK12"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古屋　花</author>
  </authors>
  <commentList>
    <comment ref="F5" authorId="0" shapeId="0" xr:uid="{504AF156-6348-4134-A2A8-13D4A7FF8422}">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 ref="G5" authorId="0" shapeId="0" xr:uid="{7B68BD88-56E7-4961-99A7-7B03265036FC}">
      <text>
        <r>
          <rPr>
            <sz val="9"/>
            <color indexed="81"/>
            <rFont val="MS P ゴシック"/>
            <family val="3"/>
            <charset val="128"/>
          </rPr>
          <t>算定対象を</t>
        </r>
        <r>
          <rPr>
            <b/>
            <sz val="9"/>
            <color indexed="81"/>
            <rFont val="MS P ゴシック"/>
            <family val="3"/>
            <charset val="128"/>
          </rPr>
          <t>単年度</t>
        </r>
        <r>
          <rPr>
            <sz val="9"/>
            <color indexed="81"/>
            <rFont val="MS P ゴシック"/>
            <family val="3"/>
            <charset val="128"/>
          </rPr>
          <t>とする場合には</t>
        </r>
        <r>
          <rPr>
            <b/>
            <sz val="9"/>
            <color indexed="81"/>
            <rFont val="MS P ゴシック"/>
            <family val="3"/>
            <charset val="128"/>
          </rPr>
          <t>「令和5」</t>
        </r>
        <r>
          <rPr>
            <sz val="9"/>
            <color indexed="81"/>
            <rFont val="MS P ゴシック"/>
            <family val="3"/>
            <charset val="128"/>
          </rPr>
          <t>を選択してください。</t>
        </r>
      </text>
    </comment>
  </commentList>
</comments>
</file>

<file path=xl/sharedStrings.xml><?xml version="1.0" encoding="utf-8"?>
<sst xmlns="http://schemas.openxmlformats.org/spreadsheetml/2006/main" count="2174" uniqueCount="1024">
  <si>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</si>
  <si>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</si>
  <si>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</si>
  <si>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</si>
  <si>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</si>
  <si>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</si>
  <si>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</si>
  <si>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</si>
  <si>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</si>
  <si>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</si>
  <si>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</si>
  <si>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</si>
  <si>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</si>
  <si>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</si>
  <si>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</si>
  <si>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</si>
  <si>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</si>
  <si>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</si>
  <si>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</si>
  <si>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</si>
  <si>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</si>
  <si>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</si>
  <si>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</si>
  <si>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</si>
  <si>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</si>
  <si>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</si>
  <si>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</si>
  <si>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</si>
  <si>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</si>
  <si>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</si>
  <si>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</si>
  <si>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</si>
  <si>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</si>
  <si>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</si>
  <si>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</si>
  <si>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</si>
  <si>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</si>
  <si>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</si>
  <si>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</si>
  <si>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</si>
  <si>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</si>
  <si>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</si>
  <si>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</si>
  <si>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</si>
  <si>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</si>
  <si>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</si>
  <si>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</si>
  <si>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</si>
  <si>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</si>
  <si>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</si>
  <si>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</si>
  <si>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</si>
  <si>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</si>
  <si>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</si>
  <si>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</si>
  <si>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</si>
  <si>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</si>
  <si>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</si>
  <si>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</si>
  <si>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</si>
  <si>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</si>
  <si>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</si>
  <si>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</si>
  <si>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</si>
  <si>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</si>
  <si>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</si>
  <si>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</si>
  <si>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</si>
  <si>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</si>
  <si>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</si>
  <si>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</si>
  <si>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</si>
  <si>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</si>
  <si>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</si>
  <si>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</si>
  <si>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</si>
  <si>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</si>
  <si>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</si>
  <si>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</si>
  <si>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</si>
  <si>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</si>
  <si>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</si>
  <si>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</si>
  <si>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</si>
  <si>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</si>
  <si>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</si>
  <si>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</si>
  <si>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</si>
  <si>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</si>
  <si>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</si>
  <si>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</si>
  <si>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</si>
  <si>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</si>
  <si>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</si>
  <si>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</si>
  <si>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</si>
  <si>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</si>
  <si>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</si>
  <si>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</si>
  <si>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</si>
  <si>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</si>
  <si>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</si>
  <si>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</si>
  <si>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</si>
  <si>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</si>
  <si>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</si>
  <si>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</si>
  <si>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</si>
  <si>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</si>
  <si>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</si>
  <si>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</si>
  <si>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</si>
  <si>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</si>
  <si>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</si>
  <si>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</si>
  <si>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</si>
  <si>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</si>
  <si>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</si>
  <si>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</si>
  <si>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</si>
  <si>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</si>
  <si>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</si>
  <si>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</si>
  <si>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</si>
  <si>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</si>
  <si>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</si>
  <si>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</si>
  <si>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</si>
  <si>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</si>
  <si>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</si>
  <si>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</si>
  <si>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</si>
  <si>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</si>
  <si>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</si>
  <si>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</si>
  <si>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</si>
  <si>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</si>
  <si>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</si>
  <si>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</si>
  <si>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</si>
  <si>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</si>
  <si>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</si>
  <si>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</si>
  <si>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</si>
  <si>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</si>
  <si>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</si>
  <si>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</si>
  <si>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</si>
  <si>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</si>
  <si>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</si>
  <si>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</si>
  <si>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</si>
  <si>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</si>
  <si>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</si>
  <si>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</si>
  <si>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</si>
  <si>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</si>
  <si>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</si>
  <si>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</si>
  <si>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</si>
  <si>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</si>
  <si>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</si>
  <si>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</si>
  <si>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</si>
  <si>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</si>
  <si>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</si>
  <si>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</si>
  <si>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</si>
  <si>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</si>
  <si>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</si>
  <si>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</si>
  <si>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</si>
  <si>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</si>
  <si>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</si>
  <si>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</si>
  <si>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</si>
  <si>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</si>
  <si>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</si>
  <si>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</si>
  <si>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</si>
  <si>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</si>
  <si>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</si>
  <si>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</si>
  <si>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</si>
  <si>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</si>
  <si>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</si>
  <si>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</si>
  <si>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</si>
  <si>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</si>
  <si>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</si>
  <si>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</si>
  <si>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</si>
  <si>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</si>
  <si>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</si>
  <si>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</si>
  <si>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</si>
  <si>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</si>
  <si>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</si>
  <si>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</si>
  <si>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</si>
  <si>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</si>
  <si>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</si>
  <si>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</si>
  <si>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</si>
  <si>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</si>
  <si>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</si>
  <si>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</si>
  <si>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</si>
  <si>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</si>
  <si>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</si>
  <si>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</si>
  <si>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</si>
  <si>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</si>
  <si>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</si>
  <si>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</si>
  <si>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</si>
  <si>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</si>
  <si>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</si>
  <si>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</si>
  <si>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</si>
  <si>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</si>
  <si>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</si>
  <si>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</si>
  <si>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</si>
  <si>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</si>
  <si>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</si>
  <si>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</si>
  <si>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</si>
  <si>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</si>
  <si>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</si>
  <si>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</si>
  <si>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</si>
  <si>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</si>
  <si>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</si>
  <si>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</si>
  <si>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</si>
  <si>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</si>
  <si>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</si>
  <si>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</si>
  <si>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</si>
  <si>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</si>
  <si>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</si>
  <si>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</si>
  <si>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</si>
  <si>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</si>
  <si>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</si>
  <si>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</si>
  <si>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</si>
  <si>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</si>
  <si>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</si>
  <si>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</si>
  <si>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</si>
  <si>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</si>
  <si>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</si>
  <si>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</si>
  <si>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</si>
  <si>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</si>
  <si>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</si>
  <si>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</si>
  <si>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</si>
  <si>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</si>
  <si>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</si>
  <si>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</si>
  <si>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</si>
  <si>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</si>
  <si>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</si>
  <si>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</si>
  <si>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</si>
  <si>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</si>
  <si>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</si>
  <si>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</si>
  <si>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</si>
  <si>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</si>
  <si>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</si>
  <si>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</si>
  <si>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</si>
  <si>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</si>
  <si>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</si>
  <si>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</si>
  <si>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</si>
  <si>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</si>
  <si>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</si>
  <si>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</si>
  <si>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</si>
  <si>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</si>
  <si>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</si>
  <si>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</si>
  <si>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</si>
  <si>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</si>
  <si>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</si>
  <si>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</si>
  <si>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</si>
  <si>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</si>
  <si>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</si>
  <si>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</si>
  <si>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</si>
  <si>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</si>
  <si>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681：建物売買業，土地売買業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</si>
  <si>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</si>
  <si>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</si>
  <si>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</si>
  <si>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</si>
  <si>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</si>
  <si>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</si>
  <si>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</si>
  <si>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</si>
  <si>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</si>
  <si>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</si>
  <si>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</si>
  <si>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</si>
  <si>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</si>
  <si>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</si>
  <si>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</si>
  <si>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</si>
  <si>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</si>
  <si>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</si>
  <si>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</si>
  <si>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</si>
  <si>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</si>
  <si>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</si>
  <si>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</si>
  <si>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</si>
  <si>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</si>
  <si>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</si>
  <si>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</si>
  <si>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</si>
  <si>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</si>
  <si>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</si>
  <si>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</si>
  <si>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</si>
  <si>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</si>
  <si>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</si>
  <si>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</si>
  <si>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</si>
  <si>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</si>
  <si>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</si>
  <si>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</si>
  <si>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</si>
  <si>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</si>
  <si>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</si>
  <si>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</si>
  <si>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</si>
  <si>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</si>
  <si>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</si>
  <si>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</si>
  <si>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</si>
  <si>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</si>
  <si>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</si>
  <si>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</si>
  <si>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</si>
  <si>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</si>
  <si>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</si>
  <si>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</si>
  <si>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</si>
  <si>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</si>
  <si>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</si>
  <si>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</si>
  <si>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</si>
  <si>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</si>
  <si>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</si>
  <si>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</si>
  <si>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</si>
  <si>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</si>
  <si>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</si>
  <si>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</si>
  <si>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</si>
  <si>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</si>
  <si>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</si>
  <si>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</si>
  <si>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</si>
  <si>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</si>
  <si>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</si>
  <si>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</si>
  <si>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</si>
  <si>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</si>
  <si>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</si>
  <si>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</si>
  <si>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</si>
  <si>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</si>
  <si>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</si>
  <si>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</si>
  <si>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</si>
  <si>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</si>
  <si>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</si>
  <si>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</si>
  <si>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</si>
  <si>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</si>
  <si>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</si>
  <si>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</si>
  <si>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</si>
  <si>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</si>
  <si>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</si>
  <si>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</si>
  <si>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</si>
  <si>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</si>
  <si>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</si>
  <si>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</si>
  <si>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</si>
  <si>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</si>
  <si>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</si>
  <si>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</si>
  <si>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</si>
  <si>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</si>
  <si>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</si>
  <si>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</si>
  <si>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</si>
  <si>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</si>
  <si>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</si>
  <si>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</si>
  <si>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</si>
  <si>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</si>
  <si>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</si>
  <si>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</si>
  <si>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</si>
  <si>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</si>
  <si>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</si>
  <si>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</si>
  <si>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</si>
  <si>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</si>
  <si>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</si>
  <si>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</si>
  <si>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</si>
  <si>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</si>
  <si>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</si>
  <si>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</si>
  <si>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</si>
  <si>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</si>
  <si>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</si>
  <si>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</si>
  <si>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</si>
  <si>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</si>
  <si>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</si>
  <si>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</si>
  <si>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</si>
  <si>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</si>
  <si>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</si>
  <si>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</si>
  <si>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</si>
  <si>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</si>
  <si>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</si>
  <si>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</si>
  <si>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</si>
  <si>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</si>
  <si>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</si>
  <si>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</si>
  <si>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</si>
  <si>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</si>
  <si>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</si>
  <si>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</si>
  <si>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</si>
  <si>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</si>
  <si>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</si>
  <si>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</si>
  <si>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</si>
  <si>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</si>
  <si>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</si>
  <si>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</si>
  <si>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</si>
  <si>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</si>
  <si>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</si>
  <si>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</si>
  <si>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</si>
  <si>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</si>
  <si>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</si>
  <si>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</si>
  <si>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</si>
  <si>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</si>
  <si>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</si>
  <si>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</si>
  <si>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</si>
  <si>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</si>
  <si>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</si>
  <si>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</si>
  <si>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</si>
  <si>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</si>
  <si>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</si>
  <si>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</si>
  <si>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</si>
  <si>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</si>
  <si>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</si>
  <si>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</si>
  <si>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</si>
  <si>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</si>
  <si>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</si>
  <si>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</si>
  <si>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</si>
  <si>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</si>
  <si>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</si>
  <si>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</si>
  <si>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</si>
  <si>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</si>
  <si>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</si>
  <si>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</si>
  <si>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</si>
  <si>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</si>
  <si>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</si>
  <si>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</si>
  <si>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</si>
  <si>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</si>
  <si>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</si>
  <si>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</si>
  <si>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</si>
  <si>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</si>
  <si>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</si>
  <si>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</si>
  <si>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</si>
  <si>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</si>
  <si>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</si>
  <si>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</si>
  <si>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</si>
  <si>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</si>
  <si>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</si>
  <si>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</si>
  <si>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</si>
  <si>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</si>
  <si>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</si>
  <si>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</si>
  <si>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</si>
  <si>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</si>
  <si>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</si>
  <si>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</si>
  <si>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</si>
  <si>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</si>
  <si>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</si>
  <si>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</si>
  <si>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</si>
  <si>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</si>
  <si>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</si>
  <si>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</si>
  <si>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</si>
  <si>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</si>
  <si>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</si>
  <si>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</si>
  <si>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</si>
  <si>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</si>
  <si>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</si>
  <si>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</si>
  <si>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</si>
  <si>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</si>
  <si>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</si>
  <si>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</si>
  <si>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</si>
  <si>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</si>
  <si>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</si>
  <si>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</si>
  <si>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</si>
  <si>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</si>
  <si>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</si>
  <si>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</si>
  <si>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</si>
  <si>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</si>
  <si>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</si>
  <si>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</si>
  <si>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</si>
  <si>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</si>
  <si>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</si>
  <si>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</si>
  <si>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</si>
  <si>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</si>
  <si>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</si>
  <si>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</si>
  <si>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</si>
  <si>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</si>
  <si>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</si>
  <si>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</si>
  <si>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</si>
  <si>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</si>
  <si>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</si>
  <si>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</si>
  <si>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</si>
  <si>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</si>
  <si>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</si>
  <si>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</si>
  <si>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</si>
  <si>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</si>
  <si>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</si>
  <si>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</si>
  <si>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</si>
  <si>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</si>
  <si>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</si>
  <si>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</si>
  <si>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</si>
  <si>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</si>
  <si>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</si>
  <si>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</si>
  <si>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</si>
  <si>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</si>
  <si>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</si>
  <si>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</si>
  <si>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</si>
  <si>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</si>
  <si>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</si>
  <si>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</si>
  <si>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</si>
  <si>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</si>
  <si>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</si>
  <si>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</si>
  <si>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</si>
  <si>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</si>
  <si>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</si>
  <si>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</si>
  <si>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</si>
  <si>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</si>
  <si>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</si>
  <si>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</si>
  <si>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</si>
  <si>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</si>
  <si>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</si>
  <si>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</si>
  <si>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</si>
  <si>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</si>
  <si>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</si>
  <si>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</si>
  <si>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</si>
  <si>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</si>
  <si>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</si>
  <si>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</si>
  <si>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</si>
  <si>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</si>
  <si>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</si>
  <si>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</si>
  <si>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</si>
  <si>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</si>
  <si>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</si>
  <si>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</si>
  <si>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</si>
  <si>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</si>
  <si>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</si>
  <si>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</si>
  <si>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</si>
  <si>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</si>
  <si>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</si>
  <si>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</si>
  <si>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</si>
  <si>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</si>
  <si>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</si>
  <si>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</si>
  <si>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</si>
  <si>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</si>
  <si>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</si>
  <si>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</si>
  <si>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</si>
  <si>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</si>
  <si>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</si>
  <si>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</si>
  <si>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</si>
  <si>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</si>
  <si>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</si>
  <si>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</si>
  <si>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</si>
  <si>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</si>
  <si>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</si>
  <si>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</si>
  <si>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</si>
  <si>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</si>
  <si>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</si>
  <si>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</si>
  <si>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</si>
  <si>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</si>
  <si>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</si>
  <si>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</si>
  <si>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</si>
  <si>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</si>
  <si>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</si>
  <si>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</si>
  <si>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</si>
  <si>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</si>
  <si>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</si>
  <si>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</si>
  <si>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</si>
  <si>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</si>
  <si>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</si>
  <si>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</si>
  <si>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</si>
  <si>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</si>
  <si>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</si>
  <si>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</si>
  <si>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</si>
  <si>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</si>
  <si>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</si>
  <si>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</si>
  <si>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</si>
  <si>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</si>
  <si>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</si>
  <si>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</si>
  <si>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</si>
  <si>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</si>
  <si>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</si>
  <si>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</si>
  <si>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</si>
  <si>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</si>
  <si>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</si>
  <si>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</si>
  <si>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</si>
  <si>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</si>
  <si>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</si>
  <si>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</si>
  <si>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</si>
  <si>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</si>
  <si>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</si>
  <si>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</si>
  <si>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</si>
  <si>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</si>
  <si>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</si>
  <si>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</si>
  <si>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</si>
  <si>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</si>
  <si>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</si>
  <si>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</si>
  <si>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</si>
  <si>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</si>
  <si>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</si>
  <si>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</si>
  <si>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</si>
  <si>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</si>
  <si>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</si>
  <si>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</si>
  <si>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</si>
  <si>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</si>
  <si>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</si>
  <si>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</si>
  <si>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</si>
  <si>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</si>
  <si>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</si>
  <si>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</si>
  <si>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</si>
  <si>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</si>
  <si>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</si>
  <si>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</si>
  <si>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</si>
  <si>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</si>
  <si>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</si>
  <si>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</si>
  <si>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</si>
  <si>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</si>
  <si>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</si>
  <si>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</si>
  <si>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</si>
  <si>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</si>
  <si>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</si>
  <si>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</si>
  <si>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</si>
  <si>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</si>
  <si>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</si>
  <si>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</si>
  <si>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</si>
  <si>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</si>
  <si>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</si>
  <si>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</si>
  <si>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</si>
  <si>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</si>
  <si>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</si>
  <si>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</si>
  <si>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</si>
  <si>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</si>
  <si>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</si>
  <si>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</si>
  <si>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</si>
  <si>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</si>
  <si>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</si>
  <si>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</si>
  <si>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</si>
  <si>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</si>
  <si>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</si>
  <si>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</si>
  <si>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</si>
  <si>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</si>
  <si>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</si>
  <si>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</si>
  <si>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</si>
  <si>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</si>
  <si>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</si>
  <si>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</si>
  <si>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</si>
  <si>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</si>
  <si>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</si>
  <si>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</si>
  <si>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</si>
  <si>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</si>
  <si>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</si>
  <si>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</si>
  <si>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</si>
  <si>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</si>
  <si>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</si>
  <si>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</si>
  <si>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</si>
  <si>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計測時体積を標準状態体積へ換算した。（供給会社に確認し、ゲージ圧は0.981kPaとした。温度は、平成30年度は17.1℃、平成31年度は16.6℃、令和2年度は16.4℃を用いた。)</t>
    <rPh sb="45" eb="47">
      <t>オンド</t>
    </rPh>
    <rPh sb="49" eb="51">
      <t>ヘイセイ</t>
    </rPh>
    <rPh sb="53" eb="55">
      <t>ネンド</t>
    </rPh>
    <rPh sb="62" eb="64">
      <t>ヘイセイ</t>
    </rPh>
    <rPh sb="66" eb="68">
      <t>ネンド</t>
    </rPh>
    <rPh sb="75" eb="77">
      <t>レイワ</t>
    </rPh>
    <rPh sb="78" eb="80">
      <t>ネンド</t>
    </rPh>
    <rPh sb="80" eb="82">
      <t>ヘイネンド</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</si>
  <si>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</si>
  <si>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</si>
  <si>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</si>
  <si>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</si>
  <si>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</si>
  <si>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</si>
  <si>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</si>
  <si>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</si>
  <si>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</si>
  <si>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</si>
  <si>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</si>
  <si>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</si>
  <si>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</si>
  <si>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</si>
  <si>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</si>
  <si>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</si>
  <si>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</si>
  <si>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</si>
  <si>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</si>
  <si>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</si>
  <si>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</si>
  <si>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</si>
  <si>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</si>
  <si>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</si>
  <si>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</si>
  <si>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</si>
  <si>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</si>
  <si>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</si>
  <si>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</si>
  <si>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営業時間（3事業場の単純平均）</t>
    <rPh sb="6" eb="9">
      <t>ジギョウジョウ</t>
    </rPh>
    <phoneticPr fontId="2"/>
  </si>
  <si>
    <t>営業時間（3事業場の単純平均）</t>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</si>
  <si>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</si>
  <si>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</si>
  <si>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</si>
  <si>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</si>
  <si>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</si>
  <si>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</si>
  <si>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</si>
  <si>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</si>
  <si>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</si>
  <si>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</si>
  <si>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</si>
  <si>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</si>
  <si>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</si>
  <si>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</si>
  <si>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</si>
  <si>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</si>
  <si>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</si>
  <si>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</si>
  <si>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</si>
  <si>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</si>
  <si>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</si>
  <si>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</si>
  <si>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</si>
  <si>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</si>
  <si>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</si>
  <si>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令和3年5月にコージェネレーションを導入した。</t>
    <rPh sb="0" eb="2">
      <t>レイワ</t>
    </rPh>
    <rPh sb="3" eb="4">
      <t>ネン</t>
    </rPh>
    <phoneticPr fontId="2"/>
  </si>
  <si>
    <t>所内消費分の活動量の算出方法は、「7.備考」に記載した。</t>
    <phoneticPr fontId="2"/>
  </si>
  <si>
    <r>
      <t xml:space="preserve">工場・事業場名
</t>
    </r>
    <r>
      <rPr>
        <b/>
        <sz val="10"/>
        <color rgb="FFFF0000"/>
        <rFont val="ＭＳ Ｐゴシック"/>
        <family val="3"/>
        <charset val="128"/>
      </rPr>
      <t>（SHIFTシステム上に登録されている事業所名を
記入ください）</t>
    </r>
    <rPh sb="6" eb="7">
      <t>メイ</t>
    </rPh>
    <phoneticPr fontId="4"/>
  </si>
  <si>
    <t>事業所（工場/事業場）の業種</t>
    <rPh sb="12" eb="14">
      <t>ギョウシュ</t>
    </rPh>
    <phoneticPr fontId="4"/>
  </si>
  <si>
    <t>総務部</t>
    <rPh sb="0" eb="3">
      <t>ソウムブ</t>
    </rPh>
    <phoneticPr fontId="2"/>
  </si>
  <si>
    <t>4～8</t>
    <phoneticPr fontId="2"/>
  </si>
  <si>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</si>
  <si>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</si>
  <si>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</si>
  <si>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</si>
  <si>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</si>
  <si>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SHIFT事業 第4期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</si>
  <si>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</si>
  <si>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</si>
  <si>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</si>
  <si>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</si>
  <si>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</si>
  <si>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</si>
  <si>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</si>
  <si>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</si>
  <si>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</si>
  <si>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</si>
  <si>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</si>
  <si>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</si>
  <si>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</si>
  <si>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</si>
  <si>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</si>
  <si>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</si>
  <si>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</si>
  <si>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</si>
  <si>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</si>
  <si>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</si>
  <si>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</si>
  <si>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</si>
  <si>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</si>
  <si>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</si>
  <si>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</si>
  <si>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</si>
  <si>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</si>
  <si>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</si>
  <si>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</si>
  <si>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</si>
  <si>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</si>
  <si>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</si>
  <si>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</si>
  <si>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</si>
  <si>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</si>
  <si>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</si>
  <si>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</si>
  <si>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</si>
  <si>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</si>
  <si>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</si>
  <si>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</si>
  <si>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</si>
  <si>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</si>
  <si>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</si>
  <si>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</si>
  <si>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</si>
  <si>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</si>
  <si>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</si>
  <si>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</si>
  <si>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</si>
  <si>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</si>
  <si>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</si>
  <si>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</si>
  <si>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</si>
  <si>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</si>
  <si>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</si>
  <si>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</si>
  <si>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</si>
  <si>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</si>
  <si>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</si>
  <si>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</si>
  <si>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</si>
  <si>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</si>
  <si>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</si>
  <si>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</si>
  <si>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</si>
  <si>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</si>
  <si>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</si>
  <si>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</si>
  <si>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</si>
  <si>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</si>
  <si>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</si>
  <si>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</si>
  <si>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</si>
  <si>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</si>
  <si>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</si>
  <si>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</si>
  <si>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</si>
  <si>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</si>
  <si>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</si>
  <si>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</si>
  <si>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</si>
  <si>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</si>
  <si>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</si>
  <si>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</si>
  <si>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</si>
  <si>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</si>
  <si>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</si>
  <si>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</si>
  <si>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</si>
  <si>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</si>
  <si>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</si>
  <si>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</si>
  <si>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</si>
  <si>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</si>
  <si>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</si>
  <si>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</si>
  <si>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</si>
  <si>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</si>
  <si>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</si>
  <si>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</si>
  <si>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</si>
  <si>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</si>
  <si>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</si>
  <si>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</si>
  <si>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</si>
  <si>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</si>
  <si>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</si>
  <si>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</si>
  <si>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</si>
  <si>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</si>
  <si>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</si>
  <si>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</si>
  <si>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</si>
  <si>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</si>
  <si>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</si>
  <si>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</si>
  <si>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</si>
  <si>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</si>
  <si>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</si>
  <si>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</si>
  <si>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</si>
  <si>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</si>
  <si>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</si>
  <si>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</si>
  <si>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</si>
  <si>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</si>
  <si>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</si>
  <si>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</si>
  <si>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</si>
  <si>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</si>
  <si>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</si>
  <si>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</si>
  <si>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</si>
  <si>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</si>
  <si>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</si>
  <si>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</si>
  <si>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</si>
  <si>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</si>
  <si>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</si>
  <si>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</si>
  <si>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</si>
  <si>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</si>
  <si>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</si>
  <si>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</si>
  <si>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</si>
  <si>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</si>
  <si>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</si>
  <si>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</si>
  <si>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</si>
  <si>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</si>
  <si>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</si>
  <si>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分類番号：産業分類名
※日本標準産業分類
(令和５年[2023年]７月改定)</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31" eb="32">
      <t>ネン</t>
    </rPh>
    <rPh sb="34" eb="35">
      <t>ガツ</t>
    </rPh>
    <rPh sb="35" eb="37">
      <t>カイテイ</t>
    </rPh>
    <phoneticPr fontId="4"/>
  </si>
  <si>
    <t>控除対象</t>
    <rPh sb="0" eb="2">
      <t>コウジョ</t>
    </rPh>
    <rPh sb="2" eb="4">
      <t>タイショウ</t>
    </rPh>
    <phoneticPr fontId="4"/>
  </si>
  <si>
    <r>
      <t xml:space="preserve">活動量
</t>
    </r>
    <r>
      <rPr>
        <sz val="10"/>
        <color rgb="FFFF0000"/>
        <rFont val="ＭＳ Ｐゴシック"/>
        <family val="3"/>
        <charset val="128"/>
      </rPr>
      <t>（小数点以下の値を切り捨てずに記入すること）</t>
    </r>
    <rPh sb="11" eb="12">
      <t>アタイ</t>
    </rPh>
    <rPh sb="13" eb="14">
      <t>キ</t>
    </rPh>
    <rPh sb="15" eb="16">
      <t>ス</t>
    </rPh>
    <rPh sb="19" eb="21">
      <t>キニュウ</t>
    </rPh>
    <phoneticPr fontId="2"/>
  </si>
  <si>
    <t>参考：燃料の単位発熱量・排出係数（デフォルト値）＜モニタリング報告ガイドラインVer.4.1 2024.6.11　より＞</t>
    <rPh sb="0" eb="2">
      <t>サンコウ</t>
    </rPh>
    <rPh sb="31" eb="33">
      <t>ホウコク</t>
    </rPh>
    <phoneticPr fontId="2"/>
  </si>
  <si>
    <t>令和5</t>
  </si>
  <si>
    <t>算定対象とする基準年度の選択</t>
    <rPh sb="0" eb="2">
      <t>サンテイ</t>
    </rPh>
    <rPh sb="2" eb="4">
      <t>タイショウ</t>
    </rPh>
    <rPh sb="7" eb="9">
      <t>キジュン</t>
    </rPh>
    <rPh sb="9" eb="11">
      <t>ネンド</t>
    </rPh>
    <rPh sb="12" eb="14">
      <t>センタク</t>
    </rPh>
    <phoneticPr fontId="2"/>
  </si>
  <si>
    <r>
      <t>本ファイルは</t>
    </r>
    <r>
      <rPr>
        <b/>
        <u/>
        <sz val="10"/>
        <color indexed="10"/>
        <rFont val="ＭＳ Ｐゴシック"/>
        <family val="3"/>
        <charset val="128"/>
      </rPr>
      <t>第４期（2024年度参加者）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25" eb="27">
      <t>サンカ</t>
    </rPh>
    <rPh sb="27" eb="29">
      <t>シャヨウ</t>
    </rPh>
    <rPh sb="30" eb="32">
      <t>キジュン</t>
    </rPh>
    <rPh sb="34" eb="36">
      <t>サンテイ</t>
    </rPh>
    <rPh sb="36" eb="39">
      <t>ホウコクショ</t>
    </rPh>
    <phoneticPr fontId="4"/>
  </si>
  <si>
    <t>排出削減目標量は、公募時に提出した「算定報告書/診断報告書/実施計画書」ファイルの</t>
    <rPh sb="0" eb="2">
      <t>ハイシュツ</t>
    </rPh>
    <rPh sb="2" eb="4">
      <t>サクゲン</t>
    </rPh>
    <rPh sb="4" eb="6">
      <t>モクヒョウ</t>
    </rPh>
    <rPh sb="6" eb="7">
      <t>リョウ</t>
    </rPh>
    <rPh sb="9" eb="11">
      <t>コウボ</t>
    </rPh>
    <rPh sb="11" eb="12">
      <t>ジ</t>
    </rPh>
    <rPh sb="13" eb="15">
      <t>テイシュツ</t>
    </rPh>
    <rPh sb="18" eb="20">
      <t>サンテイ</t>
    </rPh>
    <rPh sb="20" eb="23">
      <t>ホウコクショ</t>
    </rPh>
    <rPh sb="24" eb="26">
      <t>シンダン</t>
    </rPh>
    <rPh sb="26" eb="29">
      <t>ホウコクショ</t>
    </rPh>
    <rPh sb="30" eb="32">
      <t>ジッシ</t>
    </rPh>
    <rPh sb="32" eb="35">
      <t>ケイカクショ</t>
    </rPh>
    <phoneticPr fontId="2"/>
  </si>
  <si>
    <t>「6-4.CO2排出量_総括」シートの「排出削減目標量」に記載された数値を、転記してください。</t>
    <phoneticPr fontId="2"/>
  </si>
  <si>
    <t>令和4</t>
  </si>
  <si>
    <t>令和3</t>
  </si>
  <si>
    <t>令和3年～令和5年</t>
  </si>
  <si>
    <t>活動量（E列）は小数点以下を切り捨てずに、記入してください。</t>
  </si>
  <si>
    <t xml:space="preserve">令和3年度の対象工場・事業場外に供給した電力・熱の発生に係わる排出について、事業場内からのCO2排出に係る燃料使用量は、モニタリング報告ガイドライン第II部1.4.1を参考に以下のように算定した。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t>
    <rPh sb="0" eb="2">
      <t>レイワ</t>
    </rPh>
    <rPh sb="3" eb="4">
      <t>ネン</t>
    </rPh>
    <phoneticPr fontId="2"/>
  </si>
  <si>
    <t>控除しない</t>
  </si>
  <si>
    <t>隣接するLMNビルに電気を供給している。</t>
    <phoneticPr fontId="2"/>
  </si>
  <si>
    <t>隣接するLMNビルに熱を供給している。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</si>
</sst>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Red]\-#,##0.0\ "/>
    <numFmt numFmtId="184" formatCode="0.0000_ ;[Red]\-0.0000\ "/>
    <numFmt numFmtId="185" formatCode="0_);[Red]\(0\)"/>
    <numFmt numFmtId="186" formatCode="0.0000_ "/>
    <numFmt numFmtId="187" formatCode="0.000000_);[Red]\(0.000000\)"/>
    <numFmt numFmtId="188" formatCode="#,##0.00_ ;[Red]\-#,##0.00\ "/>
  </numFmts>
  <fonts count="4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9"/>
      <color indexed="81"/>
      <name val="MS P ゴシック"/>
      <family val="3"/>
      <charset val="128"/>
    </font>
    <font>
      <sz val="9"/>
      <color indexed="81"/>
      <name val="MS P ゴシック"/>
      <family val="3"/>
      <charset val="128"/>
    </font>
    <font>
      <b/>
      <sz val="14"/>
      <color rgb="FFFF0000"/>
      <name val="ＭＳ Ｐゴシック"/>
      <family val="3"/>
      <charset val="128"/>
    </font>
    <font>
      <b/>
      <sz val="12"/>
      <color rgb="FFFF000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3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style="medium">
        <color theme="1"/>
      </left>
      <right style="medium">
        <color theme="1"/>
      </right>
      <top style="medium">
        <color theme="1"/>
      </top>
      <bottom style="medium">
        <color theme="1"/>
      </bottom>
      <diagonal/>
    </border>
    <border>
      <left/>
      <right style="medium">
        <color indexed="64"/>
      </right>
      <top style="medium">
        <color theme="1"/>
      </top>
      <bottom style="medium">
        <color theme="1"/>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1040">
    <xf numFmtId="0" fontId="0" fillId="0" borderId="0" xfId="0">
      <alignment vertical="center"/>
    </xf>
    <xf numFmtId="46" fontId="0" fillId="0" borderId="0" xfId="0" applyNumberFormat="1">
      <alignment vertical="center"/>
    </xf>
    <xf numFmtId="0" fontId="9"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7"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5" xfId="8" applyFill="1" applyBorder="1">
      <alignment vertical="center"/>
    </xf>
    <xf numFmtId="0" fontId="8" fillId="8" borderId="2" xfId="8" applyFill="1" applyBorder="1">
      <alignment vertical="center"/>
    </xf>
    <xf numFmtId="0" fontId="8" fillId="11" borderId="64" xfId="8" applyFill="1" applyBorder="1">
      <alignment vertical="center"/>
    </xf>
    <xf numFmtId="0" fontId="8" fillId="8" borderId="27" xfId="8" applyFill="1" applyBorder="1">
      <alignment vertical="center"/>
    </xf>
    <xf numFmtId="38" fontId="8" fillId="11" borderId="64" xfId="8" applyNumberFormat="1" applyFill="1" applyBorder="1">
      <alignment vertical="center"/>
    </xf>
    <xf numFmtId="0" fontId="8" fillId="12" borderId="10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82"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82"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8"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3" xfId="1" applyNumberFormat="1" applyFont="1" applyFill="1" applyBorder="1" applyAlignment="1">
      <alignment horizontal="center" vertical="center"/>
    </xf>
    <xf numFmtId="0" fontId="20"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6" xfId="0" applyFont="1" applyBorder="1">
      <alignment vertical="center"/>
    </xf>
    <xf numFmtId="0" fontId="9" fillId="0" borderId="21" xfId="0" applyFont="1" applyBorder="1">
      <alignment vertical="center"/>
    </xf>
    <xf numFmtId="0" fontId="9" fillId="0" borderId="37" xfId="0" applyFont="1" applyBorder="1">
      <alignment vertical="center"/>
    </xf>
    <xf numFmtId="0" fontId="9" fillId="0" borderId="45" xfId="0" applyFont="1" applyBorder="1">
      <alignment vertical="center"/>
    </xf>
    <xf numFmtId="0" fontId="9" fillId="0" borderId="46"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6"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protection locked="0"/>
    </xf>
    <xf numFmtId="0" fontId="3" fillId="2" borderId="86"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90"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center" vertical="center" wrapText="1"/>
      <protection locked="0"/>
    </xf>
    <xf numFmtId="0" fontId="9" fillId="6" borderId="44" xfId="0" applyFont="1" applyFill="1" applyBorder="1" applyAlignment="1" applyProtection="1">
      <alignment horizontal="center" vertical="center"/>
      <protection locked="0"/>
    </xf>
    <xf numFmtId="0" fontId="9" fillId="0" borderId="47" xfId="0" applyFont="1" applyBorder="1">
      <alignment vertical="center"/>
    </xf>
    <xf numFmtId="0" fontId="9" fillId="0" borderId="48" xfId="0" applyFont="1" applyBorder="1">
      <alignment vertical="center"/>
    </xf>
    <xf numFmtId="0" fontId="9" fillId="0" borderId="7"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49" fontId="23" fillId="0" borderId="0" xfId="0" applyNumberFormat="1" applyFont="1" applyFill="1">
      <alignment vertical="center"/>
    </xf>
    <xf numFmtId="0" fontId="24" fillId="0" borderId="0" xfId="2" applyFont="1" applyFill="1">
      <alignment vertical="center"/>
    </xf>
    <xf numFmtId="0" fontId="9" fillId="2" borderId="41" xfId="0" applyFont="1" applyFill="1" applyBorder="1" applyAlignment="1" applyProtection="1">
      <alignment horizontal="left" vertical="top" wrapText="1"/>
      <protection locked="0"/>
    </xf>
    <xf numFmtId="0" fontId="9" fillId="2" borderId="94"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Fill="1" applyBorder="1" applyAlignment="1">
      <alignment vertical="top" wrapText="1"/>
    </xf>
    <xf numFmtId="0" fontId="20"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7" fillId="2" borderId="15" xfId="3" applyFont="1" applyFill="1" applyBorder="1" applyAlignment="1" applyProtection="1">
      <alignment horizontal="center" vertical="center" wrapText="1"/>
      <protection locked="0"/>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7" xfId="0" applyFont="1" applyBorder="1">
      <alignment vertical="center"/>
    </xf>
    <xf numFmtId="0" fontId="29" fillId="0" borderId="9" xfId="0" applyFont="1" applyBorder="1">
      <alignment vertical="center"/>
    </xf>
    <xf numFmtId="0" fontId="29" fillId="0" borderId="9" xfId="0" quotePrefix="1" applyFont="1" applyBorder="1">
      <alignment vertical="center"/>
    </xf>
    <xf numFmtId="0" fontId="29" fillId="0" borderId="48" xfId="0" applyFont="1" applyBorder="1">
      <alignment vertical="center"/>
    </xf>
    <xf numFmtId="0" fontId="29" fillId="0" borderId="7" xfId="0" applyFont="1" applyBorder="1">
      <alignment vertical="center"/>
    </xf>
    <xf numFmtId="0" fontId="29" fillId="0" borderId="49" xfId="0" applyFont="1" applyBorder="1">
      <alignment vertical="center"/>
    </xf>
    <xf numFmtId="0" fontId="29" fillId="0" borderId="50"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7" xfId="0" applyFont="1" applyFill="1" applyBorder="1">
      <alignment vertical="center"/>
    </xf>
    <xf numFmtId="0" fontId="29" fillId="4" borderId="49"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50" xfId="0" quotePrefix="1" applyFont="1" applyBorder="1">
      <alignment vertical="center"/>
    </xf>
    <xf numFmtId="0" fontId="29" fillId="0" borderId="4" xfId="0" applyFont="1" applyBorder="1">
      <alignment vertical="center"/>
    </xf>
    <xf numFmtId="0" fontId="29" fillId="0" borderId="51" xfId="0" applyFont="1" applyBorder="1">
      <alignment vertical="center"/>
    </xf>
    <xf numFmtId="0" fontId="29" fillId="0" borderId="71" xfId="0" applyFont="1" applyBorder="1">
      <alignment vertical="center"/>
    </xf>
    <xf numFmtId="0" fontId="29" fillId="0" borderId="52" xfId="0" quotePrefix="1" applyFont="1" applyBorder="1">
      <alignment vertical="center"/>
    </xf>
    <xf numFmtId="0" fontId="29" fillId="4" borderId="50" xfId="0" applyFont="1" applyFill="1" applyBorder="1">
      <alignment vertical="center"/>
    </xf>
    <xf numFmtId="0" fontId="30" fillId="0" borderId="0" xfId="8" applyFont="1" applyAlignment="1">
      <alignment horizontal="left" vertical="center"/>
    </xf>
    <xf numFmtId="0" fontId="29" fillId="0" borderId="73" xfId="0" applyFont="1" applyBorder="1">
      <alignment vertical="center"/>
    </xf>
    <xf numFmtId="178" fontId="30" fillId="8" borderId="74" xfId="5" applyNumberFormat="1" applyFont="1" applyFill="1" applyBorder="1">
      <alignment vertical="center"/>
    </xf>
    <xf numFmtId="0" fontId="30" fillId="8" borderId="75" xfId="5" applyFont="1" applyFill="1" applyBorder="1">
      <alignment vertical="center"/>
    </xf>
    <xf numFmtId="0" fontId="29" fillId="0" borderId="76" xfId="0" applyFont="1" applyBorder="1">
      <alignment vertical="center"/>
    </xf>
    <xf numFmtId="4" fontId="30" fillId="8" borderId="5" xfId="5" applyNumberFormat="1" applyFont="1" applyFill="1" applyBorder="1">
      <alignment vertical="center"/>
    </xf>
    <xf numFmtId="0" fontId="30" fillId="8" borderId="77" xfId="5" applyFont="1" applyFill="1" applyBorder="1">
      <alignment vertical="center"/>
    </xf>
    <xf numFmtId="0" fontId="29" fillId="0" borderId="78" xfId="0" applyFont="1" applyBorder="1">
      <alignment vertical="center"/>
    </xf>
    <xf numFmtId="4" fontId="30" fillId="8" borderId="79" xfId="5" applyNumberFormat="1" applyFont="1" applyFill="1" applyBorder="1">
      <alignment vertical="center"/>
    </xf>
    <xf numFmtId="0" fontId="30" fillId="8" borderId="80" xfId="5" applyFont="1" applyFill="1" applyBorder="1">
      <alignment vertical="center"/>
    </xf>
    <xf numFmtId="49" fontId="23"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31"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9" fillId="0" borderId="0" xfId="0" applyFont="1" applyFill="1" applyAlignment="1" applyProtection="1">
      <alignment vertical="center"/>
    </xf>
    <xf numFmtId="0" fontId="3" fillId="2" borderId="98" xfId="2" applyFont="1" applyFill="1" applyBorder="1" applyAlignment="1" applyProtection="1">
      <alignment horizontal="left" vertical="center" wrapText="1"/>
      <protection locked="0"/>
    </xf>
    <xf numFmtId="0" fontId="3" fillId="2" borderId="96" xfId="2" applyFont="1" applyFill="1" applyBorder="1" applyAlignment="1" applyProtection="1">
      <alignment horizontal="left" vertical="center" wrapText="1"/>
      <protection locked="0"/>
    </xf>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2"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20"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50" xfId="0" applyFont="1" applyBorder="1" applyProtection="1">
      <alignment vertical="center"/>
    </xf>
    <xf numFmtId="0" fontId="9" fillId="0" borderId="4" xfId="0" applyFont="1" applyFill="1" applyBorder="1" applyProtection="1">
      <alignment vertical="center"/>
    </xf>
    <xf numFmtId="0" fontId="22" fillId="0" borderId="0" xfId="0" applyFont="1">
      <alignment vertical="center"/>
    </xf>
    <xf numFmtId="0" fontId="10" fillId="0" borderId="0" xfId="4" applyFont="1" applyProtection="1">
      <alignment vertical="center"/>
    </xf>
    <xf numFmtId="0" fontId="7" fillId="0" borderId="0" xfId="3" applyFont="1" applyFill="1" applyBorder="1" applyAlignment="1" applyProtection="1">
      <alignment vertical="top" wrapText="1"/>
    </xf>
    <xf numFmtId="0" fontId="9" fillId="0" borderId="0"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Protection="1">
      <alignment vertical="center"/>
    </xf>
    <xf numFmtId="0" fontId="9" fillId="0" borderId="0" xfId="4" applyFont="1" applyProtection="1">
      <alignment vertical="center"/>
    </xf>
    <xf numFmtId="0" fontId="16" fillId="0" borderId="0" xfId="0" applyFont="1" applyProtection="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left" vertical="center" wrapText="1"/>
      <protection locked="0"/>
    </xf>
    <xf numFmtId="0" fontId="7" fillId="2" borderId="85" xfId="3" applyNumberFormat="1"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left" vertical="center" wrapText="1"/>
      <protection locked="0"/>
    </xf>
    <xf numFmtId="0" fontId="7" fillId="2" borderId="90"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20" fillId="7" borderId="0" xfId="4" applyFont="1" applyFill="1">
      <alignment vertical="center"/>
    </xf>
    <xf numFmtId="0" fontId="20" fillId="0" borderId="0" xfId="8" applyFont="1">
      <alignment vertical="center"/>
    </xf>
    <xf numFmtId="0" fontId="20" fillId="7" borderId="0" xfId="4" applyFont="1" applyFill="1" applyBorder="1">
      <alignment vertical="center"/>
    </xf>
    <xf numFmtId="0" fontId="20" fillId="7" borderId="0" xfId="4" quotePrefix="1" applyFont="1" applyFill="1">
      <alignment vertical="center"/>
    </xf>
    <xf numFmtId="0" fontId="9" fillId="0" borderId="0" xfId="9" applyFont="1" applyAlignment="1">
      <alignment horizontal="center" vertical="center"/>
    </xf>
    <xf numFmtId="0" fontId="3" fillId="0" borderId="38"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11" fillId="0" borderId="0" xfId="4" applyFont="1" applyProtection="1">
      <alignment vertical="center"/>
    </xf>
    <xf numFmtId="0" fontId="32" fillId="0" borderId="0" xfId="0" applyFont="1" applyProtection="1">
      <alignment vertical="center"/>
    </xf>
    <xf numFmtId="0" fontId="9" fillId="2" borderId="23" xfId="0" applyFont="1" applyFill="1" applyBorder="1" applyAlignment="1" applyProtection="1">
      <alignment horizontal="left" vertical="top" wrapText="1"/>
      <protection locked="0"/>
    </xf>
    <xf numFmtId="0" fontId="16" fillId="2" borderId="5" xfId="0" applyFont="1" applyFill="1" applyBorder="1" applyAlignment="1" applyProtection="1">
      <alignment horizontal="center" vertical="center" wrapText="1"/>
      <protection locked="0"/>
    </xf>
    <xf numFmtId="0" fontId="3" fillId="3" borderId="31" xfId="2" applyFont="1" applyFill="1" applyBorder="1" applyAlignment="1">
      <alignment horizontal="center" vertical="top" wrapText="1"/>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5" borderId="26" xfId="0" applyFont="1" applyFill="1" applyBorder="1" applyAlignment="1" applyProtection="1">
      <alignment horizontal="center" vertical="center"/>
    </xf>
    <xf numFmtId="38" fontId="9" fillId="5" borderId="98" xfId="1" applyFont="1" applyFill="1" applyBorder="1" applyAlignment="1" applyProtection="1">
      <alignment horizontal="right" vertical="center"/>
    </xf>
    <xf numFmtId="0" fontId="9" fillId="5" borderId="15" xfId="0" applyFont="1" applyFill="1" applyBorder="1" applyAlignment="1" applyProtection="1">
      <alignment horizontal="center" vertical="center"/>
    </xf>
    <xf numFmtId="38" fontId="9" fillId="5" borderId="96" xfId="1" applyFont="1" applyFill="1" applyBorder="1" applyAlignment="1" applyProtection="1">
      <alignment horizontal="right" vertical="center"/>
    </xf>
    <xf numFmtId="0" fontId="9" fillId="5" borderId="34" xfId="0" applyFont="1" applyFill="1" applyBorder="1" applyAlignment="1" applyProtection="1">
      <alignment horizontal="center" vertical="center"/>
    </xf>
    <xf numFmtId="38" fontId="9" fillId="5" borderId="102" xfId="1" applyFont="1" applyFill="1" applyBorder="1" applyAlignment="1" applyProtection="1">
      <alignment horizontal="right" vertical="center"/>
    </xf>
    <xf numFmtId="0" fontId="9" fillId="5" borderId="22" xfId="0" applyFont="1" applyFill="1" applyBorder="1" applyAlignment="1" applyProtection="1">
      <alignment horizontal="center" vertical="center"/>
    </xf>
    <xf numFmtId="38" fontId="9" fillId="5" borderId="95" xfId="1" applyFont="1" applyFill="1" applyBorder="1" applyAlignment="1" applyProtection="1">
      <alignment horizontal="center" vertical="center"/>
    </xf>
    <xf numFmtId="38" fontId="9" fillId="5" borderId="96" xfId="1"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38" fontId="9" fillId="5" borderId="97" xfId="1" applyFont="1" applyFill="1" applyBorder="1" applyAlignment="1" applyProtection="1">
      <alignment horizontal="center" vertical="center"/>
    </xf>
    <xf numFmtId="0" fontId="3" fillId="0" borderId="0" xfId="3" applyFont="1" applyFill="1" applyBorder="1" applyAlignment="1" applyProtection="1">
      <alignment vertical="top" wrapText="1"/>
    </xf>
    <xf numFmtId="0" fontId="9" fillId="3" borderId="35" xfId="3" applyFont="1" applyFill="1" applyBorder="1" applyAlignment="1">
      <alignment horizontal="center" vertical="top" wrapText="1"/>
    </xf>
    <xf numFmtId="0" fontId="9" fillId="3" borderId="44" xfId="3" applyFont="1" applyFill="1" applyBorder="1" applyAlignment="1">
      <alignment horizontal="center"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4"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40" xfId="0" applyFont="1" applyFill="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4"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20" fillId="0" borderId="0" xfId="4" applyFont="1" applyProtection="1">
      <alignment vertical="center"/>
    </xf>
    <xf numFmtId="0" fontId="20" fillId="0" borderId="0" xfId="4" applyFont="1" applyBorder="1" applyProtection="1">
      <alignment vertical="center"/>
    </xf>
    <xf numFmtId="0" fontId="9" fillId="0" borderId="5" xfId="4"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9" xfId="0" applyFont="1" applyBorder="1" applyProtection="1">
      <alignment vertical="center"/>
    </xf>
    <xf numFmtId="0" fontId="9" fillId="0" borderId="4" xfId="0" applyFont="1" applyBorder="1" applyProtection="1">
      <alignment vertical="center"/>
    </xf>
    <xf numFmtId="0" fontId="9" fillId="0" borderId="51" xfId="0" applyFont="1" applyBorder="1" applyProtection="1">
      <alignment vertical="center"/>
    </xf>
    <xf numFmtId="0" fontId="9" fillId="0" borderId="52" xfId="0" applyFont="1" applyBorder="1" applyProtection="1">
      <alignment vertical="center"/>
    </xf>
    <xf numFmtId="0" fontId="22" fillId="2" borderId="27" xfId="0" applyFont="1" applyFill="1" applyBorder="1" applyAlignment="1" applyProtection="1">
      <alignment horizontal="left" vertical="center" wrapText="1" shrinkToFit="1"/>
      <protection locked="0"/>
    </xf>
    <xf numFmtId="0" fontId="22" fillId="2" borderId="5" xfId="0" applyFont="1" applyFill="1" applyBorder="1" applyAlignment="1" applyProtection="1">
      <alignment horizontal="left" vertical="center" wrapText="1" shrinkToFit="1"/>
      <protection locked="0"/>
    </xf>
    <xf numFmtId="0" fontId="22" fillId="6" borderId="27" xfId="0" applyFont="1" applyFill="1" applyBorder="1" applyAlignment="1" applyProtection="1">
      <alignment horizontal="left" vertical="center" shrinkToFit="1"/>
      <protection locked="0"/>
    </xf>
    <xf numFmtId="0" fontId="22" fillId="2" borderId="26" xfId="0" applyFont="1" applyFill="1" applyBorder="1" applyAlignment="1" applyProtection="1">
      <alignment horizontal="left" vertical="center" shrinkToFit="1"/>
      <protection locked="0"/>
    </xf>
    <xf numFmtId="176" fontId="22" fillId="2" borderId="32" xfId="1" applyNumberFormat="1" applyFont="1" applyFill="1" applyBorder="1" applyAlignment="1" applyProtection="1">
      <alignment horizontal="center" vertical="center"/>
      <protection locked="0"/>
    </xf>
    <xf numFmtId="176" fontId="22" fillId="2" borderId="41" xfId="1" applyNumberFormat="1" applyFont="1" applyFill="1" applyBorder="1" applyAlignment="1" applyProtection="1">
      <alignment horizontal="center" vertical="center"/>
      <protection locked="0"/>
    </xf>
    <xf numFmtId="0" fontId="22" fillId="2" borderId="15" xfId="0" applyFont="1" applyFill="1" applyBorder="1" applyAlignment="1" applyProtection="1">
      <alignment horizontal="left" vertical="center" shrinkToFit="1"/>
      <protection locked="0"/>
    </xf>
    <xf numFmtId="176" fontId="22" fillId="2" borderId="2" xfId="1" applyNumberFormat="1" applyFont="1" applyFill="1" applyBorder="1" applyAlignment="1" applyProtection="1">
      <alignment horizontal="center" vertical="center"/>
      <protection locked="0"/>
    </xf>
    <xf numFmtId="176" fontId="22"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2" fillId="2" borderId="84" xfId="3" applyFont="1" applyFill="1" applyBorder="1" applyAlignment="1" applyProtection="1">
      <alignment horizontal="center" vertical="center" wrapText="1"/>
      <protection locked="0"/>
    </xf>
    <xf numFmtId="0" fontId="22" fillId="2" borderId="10"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protection locked="0"/>
    </xf>
    <xf numFmtId="0" fontId="22" fillId="2" borderId="86" xfId="3" applyFont="1" applyFill="1" applyBorder="1" applyAlignment="1" applyProtection="1">
      <alignment horizontal="center" vertical="center" wrapText="1"/>
      <protection locked="0"/>
    </xf>
    <xf numFmtId="0" fontId="22" fillId="2" borderId="27" xfId="0" applyFont="1" applyFill="1" applyBorder="1" applyAlignment="1" applyProtection="1">
      <alignment horizontal="left" vertical="center" wrapText="1"/>
      <protection locked="0"/>
    </xf>
    <xf numFmtId="0" fontId="22" fillId="2" borderId="27" xfId="0" applyFont="1" applyFill="1" applyBorder="1" applyAlignment="1" applyProtection="1">
      <alignment horizontal="left" vertical="center"/>
      <protection locked="0"/>
    </xf>
    <xf numFmtId="0" fontId="22" fillId="6" borderId="11"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10" xfId="3"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27" xfId="0" applyFont="1" applyFill="1" applyBorder="1" applyAlignment="1" applyProtection="1">
      <alignment horizontal="center" vertical="center" wrapText="1"/>
      <protection locked="0"/>
    </xf>
    <xf numFmtId="0" fontId="22" fillId="6" borderId="27" xfId="3" applyFont="1" applyFill="1" applyBorder="1" applyAlignment="1" applyProtection="1">
      <alignment horizontal="center" vertical="center" wrapText="1"/>
      <protection locked="0"/>
    </xf>
    <xf numFmtId="0" fontId="22" fillId="2" borderId="41" xfId="0" applyFont="1" applyFill="1" applyBorder="1" applyAlignment="1" applyProtection="1">
      <alignment horizontal="left" vertical="top" wrapText="1"/>
      <protection locked="0"/>
    </xf>
    <xf numFmtId="0" fontId="22" fillId="6" borderId="27" xfId="3" applyFont="1" applyFill="1" applyBorder="1" applyAlignment="1" applyProtection="1">
      <alignment horizontal="left" vertical="top" wrapText="1"/>
      <protection locked="0"/>
    </xf>
    <xf numFmtId="0" fontId="22" fillId="6" borderId="27" xfId="0" applyFont="1" applyFill="1" applyBorder="1" applyAlignment="1" applyProtection="1">
      <alignment horizontal="center" vertical="center"/>
      <protection locked="0"/>
    </xf>
    <xf numFmtId="0" fontId="22" fillId="2" borderId="26" xfId="3" applyFont="1" applyFill="1" applyBorder="1" applyAlignment="1" applyProtection="1">
      <alignment horizontal="center" vertical="center" wrapText="1"/>
      <protection locked="0"/>
    </xf>
    <xf numFmtId="0" fontId="22" fillId="2" borderId="27" xfId="0" applyFont="1" applyFill="1" applyBorder="1" applyAlignment="1" applyProtection="1">
      <alignment horizontal="center" vertical="center"/>
      <protection locked="0"/>
    </xf>
    <xf numFmtId="0" fontId="22" fillId="2" borderId="15" xfId="3"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wrapText="1"/>
      <protection locked="0"/>
    </xf>
    <xf numFmtId="0" fontId="41" fillId="6" borderId="27" xfId="0" applyFont="1" applyFill="1" applyBorder="1" applyAlignment="1" applyProtection="1">
      <alignment horizontal="left" vertical="center" wrapText="1"/>
      <protection locked="0"/>
    </xf>
    <xf numFmtId="0" fontId="41" fillId="6" borderId="5" xfId="0" applyFont="1" applyFill="1" applyBorder="1" applyAlignment="1" applyProtection="1">
      <alignment horizontal="left" vertical="center" wrapText="1"/>
      <protection locked="0"/>
    </xf>
    <xf numFmtId="0" fontId="41" fillId="2" borderId="5"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6" borderId="27" xfId="0" applyFont="1" applyFill="1" applyBorder="1" applyAlignment="1" applyProtection="1">
      <alignment horizontal="center" vertical="center" wrapText="1"/>
      <protection locked="0"/>
    </xf>
    <xf numFmtId="0" fontId="41" fillId="6" borderId="5" xfId="0" applyFont="1" applyFill="1" applyBorder="1" applyAlignment="1" applyProtection="1">
      <alignment horizontal="center" vertical="center" wrapText="1"/>
      <protection locked="0"/>
    </xf>
    <xf numFmtId="0" fontId="41" fillId="5" borderId="27" xfId="0" applyFont="1" applyFill="1" applyBorder="1" applyAlignment="1">
      <alignment horizontal="center" vertical="center" wrapText="1"/>
    </xf>
    <xf numFmtId="0" fontId="22" fillId="2" borderId="41" xfId="0" applyFont="1" applyFill="1" applyBorder="1" applyAlignment="1" applyProtection="1">
      <alignment horizontal="left" vertical="center"/>
      <protection locked="0"/>
    </xf>
    <xf numFmtId="0" fontId="41" fillId="5" borderId="5" xfId="0" applyFont="1" applyFill="1" applyBorder="1" applyAlignment="1">
      <alignment horizontal="center" vertical="center" wrapText="1"/>
    </xf>
    <xf numFmtId="0" fontId="22" fillId="2" borderId="16" xfId="0" applyFont="1" applyFill="1" applyBorder="1" applyAlignment="1" applyProtection="1">
      <alignment horizontal="left" vertical="center"/>
      <protection locked="0"/>
    </xf>
    <xf numFmtId="0" fontId="22" fillId="2" borderId="16" xfId="0" applyFont="1" applyFill="1" applyBorder="1" applyAlignment="1" applyProtection="1">
      <alignment horizontal="left" vertical="center" wrapText="1"/>
      <protection locked="0"/>
    </xf>
    <xf numFmtId="0" fontId="9" fillId="0" borderId="36" xfId="0" applyFont="1" applyBorder="1" applyProtection="1">
      <alignment vertical="center"/>
    </xf>
    <xf numFmtId="0" fontId="9" fillId="0" borderId="21" xfId="0" applyFont="1" applyBorder="1" applyProtection="1">
      <alignment vertical="center"/>
    </xf>
    <xf numFmtId="0" fontId="9" fillId="0" borderId="45"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81" fontId="3" fillId="0" borderId="5" xfId="4" applyNumberFormat="1" applyFont="1" applyBorder="1" applyProtection="1">
      <alignment vertical="center"/>
    </xf>
    <xf numFmtId="181" fontId="3" fillId="0" borderId="0" xfId="4" applyNumberFormat="1" applyFont="1" applyBorder="1" applyProtection="1">
      <alignment vertical="center"/>
    </xf>
    <xf numFmtId="181" fontId="3" fillId="0" borderId="103" xfId="4" applyNumberFormat="1" applyFont="1" applyBorder="1" applyProtection="1">
      <alignment vertical="center"/>
    </xf>
    <xf numFmtId="0" fontId="9" fillId="0" borderId="0" xfId="9" applyFont="1" applyBorder="1">
      <alignment vertical="center"/>
    </xf>
    <xf numFmtId="0" fontId="9" fillId="0" borderId="82" xfId="9" applyFont="1" applyBorder="1" applyProtection="1">
      <alignment vertical="center"/>
      <protection locked="0"/>
    </xf>
    <xf numFmtId="184" fontId="9" fillId="5" borderId="83"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8" xfId="0" applyFont="1" applyBorder="1" applyAlignment="1">
      <alignment horizontal="center" vertical="center"/>
    </xf>
    <xf numFmtId="0" fontId="22" fillId="13" borderId="27" xfId="0" applyFont="1" applyFill="1" applyBorder="1" applyAlignment="1" applyProtection="1">
      <alignment horizontal="center" vertical="center" wrapText="1" shrinkToFit="1"/>
      <protection locked="0"/>
    </xf>
    <xf numFmtId="0" fontId="22" fillId="13" borderId="5" xfId="0" applyFont="1" applyFill="1" applyBorder="1" applyAlignment="1" applyProtection="1">
      <alignment horizontal="center" vertical="center" wrapText="1" shrinkToFit="1"/>
      <protection locked="0"/>
    </xf>
    <xf numFmtId="0" fontId="3" fillId="2" borderId="67" xfId="2" applyNumberFormat="1" applyFont="1" applyFill="1" applyBorder="1" applyAlignment="1" applyProtection="1">
      <alignment horizontal="left" vertical="center" wrapText="1"/>
      <protection locked="0"/>
    </xf>
    <xf numFmtId="0" fontId="3" fillId="2" borderId="101"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8" fillId="14" borderId="113" xfId="8" applyFill="1" applyBorder="1">
      <alignment vertical="center"/>
    </xf>
    <xf numFmtId="0" fontId="8" fillId="14" borderId="114" xfId="8" applyFill="1" applyBorder="1">
      <alignment vertical="center"/>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5" xfId="8" applyBorder="1">
      <alignment vertical="center"/>
    </xf>
    <xf numFmtId="0" fontId="8" fillId="0" borderId="18" xfId="8" applyBorder="1">
      <alignment vertical="center"/>
    </xf>
    <xf numFmtId="0" fontId="8" fillId="11" borderId="30" xfId="8" applyFill="1" applyBorder="1">
      <alignment vertical="center"/>
    </xf>
    <xf numFmtId="0" fontId="8" fillId="11" borderId="67" xfId="8" applyFill="1"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0" fontId="8" fillId="0" borderId="115" xfId="8" applyBorder="1">
      <alignment vertical="center"/>
    </xf>
    <xf numFmtId="0" fontId="8" fillId="0" borderId="116" xfId="8" applyBorder="1">
      <alignment vertical="center"/>
    </xf>
    <xf numFmtId="185" fontId="8" fillId="11" borderId="30" xfId="8" applyNumberFormat="1" applyFill="1" applyBorder="1">
      <alignment vertical="center"/>
    </xf>
    <xf numFmtId="185" fontId="8" fillId="11" borderId="67" xfId="8" applyNumberFormat="1" applyFill="1" applyBorder="1">
      <alignment vertical="center"/>
    </xf>
    <xf numFmtId="0" fontId="8" fillId="11" borderId="117" xfId="8" applyFill="1" applyBorder="1">
      <alignment vertical="center"/>
    </xf>
    <xf numFmtId="185" fontId="8" fillId="11" borderId="0" xfId="8" applyNumberFormat="1" applyFill="1">
      <alignment vertical="center"/>
    </xf>
    <xf numFmtId="0" fontId="8" fillId="11" borderId="118" xfId="8" applyFill="1" applyBorder="1">
      <alignment vertical="center"/>
    </xf>
    <xf numFmtId="185" fontId="8" fillId="11" borderId="28" xfId="8" applyNumberFormat="1" applyFill="1" applyBorder="1">
      <alignment vertical="center"/>
    </xf>
    <xf numFmtId="185" fontId="8" fillId="11" borderId="8" xfId="8" applyNumberFormat="1" applyFill="1" applyBorder="1">
      <alignment vertical="center"/>
    </xf>
    <xf numFmtId="185" fontId="8" fillId="11" borderId="14" xfId="8" applyNumberFormat="1" applyFill="1" applyBorder="1">
      <alignment vertical="center"/>
    </xf>
    <xf numFmtId="181" fontId="8" fillId="11" borderId="0" xfId="8" applyNumberFormat="1" applyFill="1" applyAlignment="1">
      <alignment horizontal="right" vertical="center"/>
    </xf>
    <xf numFmtId="0" fontId="8" fillId="11" borderId="119" xfId="8" applyFill="1" applyBorder="1">
      <alignment vertical="center"/>
    </xf>
    <xf numFmtId="185" fontId="8" fillId="11" borderId="120" xfId="8" applyNumberFormat="1" applyFill="1" applyBorder="1">
      <alignment vertical="center"/>
    </xf>
    <xf numFmtId="185" fontId="8" fillId="11" borderId="24" xfId="8" applyNumberFormat="1" applyFill="1" applyBorder="1">
      <alignment vertical="center"/>
    </xf>
    <xf numFmtId="185" fontId="8" fillId="11" borderId="64" xfId="8" applyNumberFormat="1" applyFill="1" applyBorder="1">
      <alignment vertical="center"/>
    </xf>
    <xf numFmtId="181" fontId="8" fillId="0" borderId="0" xfId="8" applyNumberFormat="1">
      <alignment vertical="center"/>
    </xf>
    <xf numFmtId="176"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vertical="center"/>
    </xf>
    <xf numFmtId="176" fontId="3" fillId="0" borderId="0" xfId="0" applyNumberFormat="1" applyFont="1" applyFill="1" applyBorder="1" applyAlignment="1" applyProtection="1">
      <alignment vertical="center"/>
    </xf>
    <xf numFmtId="179" fontId="3" fillId="0" borderId="0" xfId="0" applyNumberFormat="1" applyFont="1" applyFill="1" applyBorder="1" applyAlignment="1" applyProtection="1">
      <alignment vertical="center"/>
    </xf>
    <xf numFmtId="184" fontId="3" fillId="0" borderId="0" xfId="0" quotePrefix="1" applyNumberFormat="1" applyFont="1" applyFill="1" applyBorder="1" applyAlignment="1" applyProtection="1">
      <alignment horizontal="right" vertical="center"/>
    </xf>
    <xf numFmtId="184" fontId="3" fillId="0" borderId="0" xfId="0" applyNumberFormat="1" applyFont="1" applyFill="1" applyBorder="1" applyAlignment="1" applyProtection="1">
      <alignment horizontal="right" vertical="center"/>
    </xf>
    <xf numFmtId="0" fontId="42" fillId="0" borderId="121" xfId="0" applyFont="1" applyBorder="1">
      <alignment vertical="center"/>
    </xf>
    <xf numFmtId="0" fontId="42" fillId="0" borderId="122" xfId="0" applyFont="1" applyBorder="1">
      <alignment vertical="center"/>
    </xf>
    <xf numFmtId="0" fontId="42" fillId="0" borderId="123" xfId="0" applyFont="1" applyBorder="1">
      <alignment vertical="center"/>
    </xf>
    <xf numFmtId="0" fontId="43" fillId="0" borderId="0" xfId="0" applyFont="1">
      <alignment vertical="center"/>
    </xf>
    <xf numFmtId="0" fontId="43" fillId="0" borderId="124" xfId="0" applyFont="1" applyBorder="1">
      <alignment vertical="center"/>
    </xf>
    <xf numFmtId="0" fontId="42" fillId="0" borderId="0" xfId="0" applyFont="1">
      <alignment vertical="center"/>
    </xf>
    <xf numFmtId="0" fontId="28" fillId="0" borderId="0" xfId="0" quotePrefix="1" applyFont="1">
      <alignment vertical="center"/>
    </xf>
    <xf numFmtId="0" fontId="43" fillId="0" borderId="125" xfId="0" applyFont="1" applyBorder="1">
      <alignment vertical="center"/>
    </xf>
    <xf numFmtId="0" fontId="28" fillId="0" borderId="124" xfId="0" applyFont="1" applyBorder="1">
      <alignment vertical="center"/>
    </xf>
    <xf numFmtId="186" fontId="28" fillId="0" borderId="125" xfId="0" applyNumberFormat="1" applyFont="1" applyBorder="1">
      <alignment vertical="center"/>
    </xf>
    <xf numFmtId="0" fontId="28" fillId="0" borderId="7" xfId="0" applyFont="1" applyBorder="1">
      <alignment vertical="center"/>
    </xf>
    <xf numFmtId="0" fontId="28" fillId="0" borderId="125" xfId="0" quotePrefix="1" applyFont="1" applyBorder="1">
      <alignment vertical="center"/>
    </xf>
    <xf numFmtId="0" fontId="28" fillId="15" borderId="125" xfId="0" quotePrefix="1" applyFont="1" applyFill="1" applyBorder="1">
      <alignment vertical="center"/>
    </xf>
    <xf numFmtId="0" fontId="28" fillId="0" borderId="126" xfId="0" applyFont="1" applyBorder="1">
      <alignment vertical="center"/>
    </xf>
    <xf numFmtId="0" fontId="28" fillId="0" borderId="127" xfId="0" applyFont="1" applyBorder="1">
      <alignment vertical="center"/>
    </xf>
    <xf numFmtId="0" fontId="28" fillId="0" borderId="127" xfId="0" quotePrefix="1" applyFont="1" applyBorder="1">
      <alignment vertical="center"/>
    </xf>
    <xf numFmtId="0" fontId="28" fillId="15" borderId="128" xfId="0" quotePrefix="1" applyFont="1" applyFill="1" applyBorder="1">
      <alignment vertical="center"/>
    </xf>
    <xf numFmtId="182" fontId="22" fillId="5" borderId="130" xfId="0" applyNumberFormat="1" applyFont="1" applyFill="1" applyBorder="1" applyAlignment="1" applyProtection="1">
      <alignment horizontal="center" vertical="center"/>
      <protection locked="0"/>
    </xf>
    <xf numFmtId="182" fontId="9" fillId="5" borderId="130" xfId="0" applyNumberFormat="1" applyFont="1" applyFill="1" applyBorder="1" applyAlignment="1" applyProtection="1">
      <alignment horizontal="center" vertical="center"/>
      <protection locked="0"/>
    </xf>
    <xf numFmtId="187" fontId="22" fillId="5" borderId="130" xfId="0" applyNumberFormat="1" applyFont="1" applyFill="1" applyBorder="1" applyAlignment="1" applyProtection="1">
      <alignment horizontal="center" vertical="center"/>
      <protection locked="0"/>
    </xf>
    <xf numFmtId="187" fontId="9" fillId="5" borderId="130" xfId="0" applyNumberFormat="1" applyFont="1" applyFill="1" applyBorder="1" applyAlignment="1" applyProtection="1">
      <alignment horizontal="center" vertical="center"/>
      <protection locked="0"/>
    </xf>
    <xf numFmtId="0" fontId="33" fillId="0" borderId="0" xfId="0" applyFont="1">
      <alignment vertical="center"/>
    </xf>
    <xf numFmtId="0" fontId="9" fillId="0" borderId="0" xfId="0" applyFont="1" applyFill="1" applyBorder="1" applyAlignment="1" applyProtection="1">
      <alignment vertical="center" shrinkToFit="1"/>
    </xf>
    <xf numFmtId="0" fontId="7" fillId="0" borderId="0" xfId="3" applyFont="1" applyFill="1" applyBorder="1" applyAlignment="1" applyProtection="1">
      <alignment vertical="top" shrinkToFit="1"/>
    </xf>
    <xf numFmtId="188" fontId="9" fillId="2" borderId="53" xfId="0" applyNumberFormat="1" applyFont="1" applyFill="1" applyBorder="1" applyAlignment="1" applyProtection="1">
      <alignment horizontal="center" vertical="center"/>
      <protection locked="0"/>
    </xf>
    <xf numFmtId="188" fontId="9" fillId="2" borderId="36" xfId="0" applyNumberFormat="1" applyFont="1" applyFill="1" applyBorder="1" applyAlignment="1" applyProtection="1">
      <alignment horizontal="center" vertical="center"/>
      <protection locked="0"/>
    </xf>
    <xf numFmtId="188" fontId="9" fillId="2" borderId="31" xfId="0" applyNumberFormat="1" applyFont="1" applyFill="1" applyBorder="1" applyAlignment="1" applyProtection="1">
      <alignment horizontal="center" vertical="center"/>
      <protection locked="0"/>
    </xf>
    <xf numFmtId="188" fontId="9" fillId="2" borderId="2" xfId="0" applyNumberFormat="1" applyFont="1" applyFill="1" applyBorder="1" applyAlignment="1" applyProtection="1">
      <alignment horizontal="center" vertical="center"/>
      <protection locked="0"/>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9" fillId="13" borderId="35" xfId="3" applyFont="1" applyFill="1" applyBorder="1" applyAlignment="1" applyProtection="1">
      <alignment horizontal="center" vertical="top" wrapText="1"/>
      <protection locked="0"/>
    </xf>
    <xf numFmtId="0" fontId="22" fillId="6" borderId="4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xf>
    <xf numFmtId="0" fontId="23" fillId="0" borderId="0" xfId="0" applyFont="1" applyProtection="1">
      <alignment vertical="center"/>
    </xf>
    <xf numFmtId="0" fontId="23" fillId="5" borderId="64" xfId="0" applyFont="1" applyFill="1" applyBorder="1" applyAlignment="1" applyProtection="1">
      <alignment horizontal="center" vertical="center"/>
    </xf>
    <xf numFmtId="0" fontId="32" fillId="0" borderId="13" xfId="0" applyFont="1" applyFill="1" applyBorder="1" applyProtection="1">
      <alignment vertical="center"/>
    </xf>
    <xf numFmtId="38" fontId="9" fillId="3" borderId="31" xfId="1" applyFont="1" applyFill="1" applyBorder="1" applyAlignment="1" applyProtection="1">
      <alignment horizontal="center" vertical="center"/>
    </xf>
    <xf numFmtId="38" fontId="9" fillId="3" borderId="60" xfId="1" applyFont="1" applyFill="1" applyBorder="1" applyAlignment="1" applyProtection="1">
      <alignment horizontal="center" vertical="center"/>
    </xf>
    <xf numFmtId="0" fontId="9" fillId="3" borderId="31" xfId="4" applyFont="1" applyFill="1" applyBorder="1" applyAlignment="1" applyProtection="1">
      <alignment horizontal="center" vertical="center" wrapText="1"/>
    </xf>
    <xf numFmtId="0" fontId="9" fillId="3" borderId="63" xfId="4" applyFont="1" applyFill="1" applyBorder="1" applyAlignment="1" applyProtection="1">
      <alignment horizontal="center" vertical="center" wrapText="1"/>
    </xf>
    <xf numFmtId="0" fontId="9" fillId="3" borderId="58" xfId="4" applyFont="1" applyFill="1" applyBorder="1" applyAlignment="1" applyProtection="1">
      <alignment horizontal="center" vertical="center" wrapText="1"/>
    </xf>
    <xf numFmtId="0" fontId="9" fillId="3" borderId="60" xfId="4" applyFont="1" applyFill="1" applyBorder="1" applyAlignment="1" applyProtection="1">
      <alignment horizontal="center" vertical="center" wrapText="1"/>
    </xf>
    <xf numFmtId="0" fontId="3" fillId="3" borderId="69" xfId="2" applyFont="1" applyFill="1" applyBorder="1" applyAlignment="1" applyProtection="1">
      <alignment horizontal="center" vertical="center"/>
    </xf>
    <xf numFmtId="0" fontId="3" fillId="3" borderId="18" xfId="5" applyFont="1" applyFill="1" applyBorder="1" applyAlignment="1" applyProtection="1">
      <alignment horizontal="center" vertical="center"/>
    </xf>
    <xf numFmtId="0" fontId="3" fillId="5" borderId="30" xfId="2" applyNumberFormat="1" applyFont="1" applyFill="1" applyBorder="1" applyAlignment="1" applyProtection="1">
      <alignment horizontal="center" vertical="center" wrapText="1"/>
    </xf>
    <xf numFmtId="38" fontId="22" fillId="2" borderId="30" xfId="2" applyNumberFormat="1" applyFont="1" applyFill="1" applyBorder="1" applyAlignment="1" applyProtection="1">
      <alignment horizontal="right" vertical="center" wrapText="1"/>
    </xf>
    <xf numFmtId="38" fontId="22" fillId="2" borderId="53" xfId="1" applyNumberFormat="1" applyFont="1" applyFill="1" applyBorder="1" applyAlignment="1" applyProtection="1">
      <alignment horizontal="right" vertical="center"/>
    </xf>
    <xf numFmtId="38" fontId="22" fillId="2" borderId="53" xfId="2" applyNumberFormat="1" applyFont="1" applyFill="1" applyBorder="1" applyAlignment="1" applyProtection="1">
      <alignment horizontal="right" vertical="center" wrapText="1"/>
    </xf>
    <xf numFmtId="0" fontId="9" fillId="5" borderId="30" xfId="0" applyFont="1" applyFill="1" applyBorder="1" applyAlignment="1" applyProtection="1">
      <alignment horizontal="center" vertical="center"/>
    </xf>
    <xf numFmtId="38" fontId="9" fillId="5" borderId="91" xfId="1" applyNumberFormat="1" applyFont="1" applyFill="1" applyBorder="1" applyAlignment="1" applyProtection="1">
      <alignment horizontal="right" vertical="center"/>
    </xf>
    <xf numFmtId="0" fontId="3" fillId="5" borderId="85" xfId="2" applyNumberFormat="1" applyFont="1" applyFill="1" applyBorder="1" applyAlignment="1" applyProtection="1">
      <alignment horizontal="center" vertical="center" wrapText="1"/>
    </xf>
    <xf numFmtId="38" fontId="22" fillId="2" borderId="85" xfId="2" applyNumberFormat="1" applyFont="1" applyFill="1" applyBorder="1" applyAlignment="1" applyProtection="1">
      <alignment horizontal="right" vertical="center" wrapText="1"/>
    </xf>
    <xf numFmtId="38" fontId="22" fillId="2" borderId="36" xfId="1" applyNumberFormat="1" applyFont="1" applyFill="1" applyBorder="1" applyAlignment="1" applyProtection="1">
      <alignment horizontal="right" vertical="center"/>
    </xf>
    <xf numFmtId="38" fontId="22" fillId="2" borderId="36" xfId="2" applyNumberFormat="1" applyFont="1" applyFill="1" applyBorder="1" applyAlignment="1" applyProtection="1">
      <alignment horizontal="right" vertical="center" wrapText="1"/>
    </xf>
    <xf numFmtId="38" fontId="9" fillId="5" borderId="92" xfId="1" applyNumberFormat="1" applyFont="1" applyFill="1" applyBorder="1" applyAlignment="1" applyProtection="1">
      <alignment horizontal="right" vertical="center"/>
    </xf>
    <xf numFmtId="38" fontId="22" fillId="2" borderId="36" xfId="4" applyNumberFormat="1" applyFont="1" applyFill="1" applyBorder="1" applyAlignment="1" applyProtection="1">
      <alignment horizontal="right" vertical="center" wrapText="1"/>
    </xf>
    <xf numFmtId="38" fontId="22" fillId="2" borderId="36" xfId="0" applyNumberFormat="1" applyFont="1" applyFill="1" applyBorder="1" applyAlignment="1" applyProtection="1">
      <alignment horizontal="right" vertical="center"/>
    </xf>
    <xf numFmtId="38" fontId="3" fillId="2" borderId="85" xfId="2" applyNumberFormat="1" applyFont="1" applyFill="1" applyBorder="1" applyAlignment="1" applyProtection="1">
      <alignment horizontal="right" vertical="center" wrapText="1"/>
    </xf>
    <xf numFmtId="38" fontId="3" fillId="2" borderId="36" xfId="2" applyNumberFormat="1" applyFont="1" applyFill="1" applyBorder="1" applyAlignment="1" applyProtection="1">
      <alignment horizontal="right" vertical="center" wrapText="1"/>
    </xf>
    <xf numFmtId="38" fontId="9" fillId="2" borderId="36" xfId="1" applyNumberFormat="1" applyFont="1" applyFill="1" applyBorder="1" applyAlignment="1" applyProtection="1">
      <alignment horizontal="right" vertical="center"/>
    </xf>
    <xf numFmtId="38" fontId="9" fillId="2" borderId="36" xfId="4" applyNumberFormat="1" applyFont="1" applyFill="1" applyBorder="1" applyAlignment="1" applyProtection="1">
      <alignment horizontal="right" vertical="center" wrapText="1"/>
    </xf>
    <xf numFmtId="38" fontId="9" fillId="2" borderId="36" xfId="0" applyNumberFormat="1" applyFont="1" applyFill="1" applyBorder="1" applyAlignment="1" applyProtection="1">
      <alignment horizontal="right" vertical="center"/>
    </xf>
    <xf numFmtId="0" fontId="3" fillId="2" borderId="30" xfId="2" applyNumberFormat="1" applyFont="1" applyFill="1" applyBorder="1" applyAlignment="1" applyProtection="1">
      <alignment horizontal="center" vertical="center" wrapText="1"/>
    </xf>
    <xf numFmtId="38" fontId="3" fillId="2" borderId="30" xfId="2" applyNumberFormat="1" applyFont="1" applyFill="1" applyBorder="1" applyAlignment="1" applyProtection="1">
      <alignment horizontal="right" vertical="center" wrapText="1"/>
    </xf>
    <xf numFmtId="38" fontId="9" fillId="2" borderId="53" xfId="1" applyNumberFormat="1" applyFont="1" applyFill="1" applyBorder="1" applyAlignment="1" applyProtection="1">
      <alignment horizontal="right" vertical="center"/>
    </xf>
    <xf numFmtId="38" fontId="9" fillId="2" borderId="53" xfId="4" applyNumberFormat="1" applyFont="1" applyFill="1" applyBorder="1" applyAlignment="1" applyProtection="1">
      <alignment horizontal="right" vertical="center" wrapText="1"/>
    </xf>
    <xf numFmtId="38" fontId="9" fillId="2" borderId="53" xfId="0" applyNumberFormat="1" applyFont="1" applyFill="1" applyBorder="1" applyAlignment="1" applyProtection="1">
      <alignment horizontal="right" vertical="center"/>
    </xf>
    <xf numFmtId="38" fontId="3" fillId="2" borderId="53" xfId="2" applyNumberFormat="1" applyFont="1" applyFill="1" applyBorder="1" applyAlignment="1" applyProtection="1">
      <alignment horizontal="right" vertical="center" wrapText="1"/>
    </xf>
    <xf numFmtId="38" fontId="9" fillId="5" borderId="91" xfId="1" applyNumberFormat="1" applyFont="1" applyFill="1" applyBorder="1" applyAlignment="1" applyProtection="1">
      <alignment horizontal="center" vertical="center"/>
    </xf>
    <xf numFmtId="0" fontId="3" fillId="2" borderId="85" xfId="2" applyNumberFormat="1" applyFont="1" applyFill="1" applyBorder="1" applyAlignment="1" applyProtection="1">
      <alignment horizontal="center" vertical="center" wrapText="1"/>
    </xf>
    <xf numFmtId="38" fontId="9" fillId="5" borderId="92" xfId="1" applyNumberFormat="1" applyFont="1" applyFill="1" applyBorder="1" applyAlignment="1" applyProtection="1">
      <alignment horizontal="center" vertical="center"/>
    </xf>
    <xf numFmtId="0" fontId="3" fillId="2" borderId="90" xfId="2" applyNumberFormat="1" applyFont="1" applyFill="1" applyBorder="1" applyAlignment="1" applyProtection="1">
      <alignment horizontal="center" vertical="center" wrapText="1"/>
    </xf>
    <xf numFmtId="38" fontId="3" fillId="2" borderId="90" xfId="2" applyNumberFormat="1" applyFont="1" applyFill="1" applyBorder="1" applyAlignment="1" applyProtection="1">
      <alignment horizontal="right" vertical="center" wrapText="1"/>
    </xf>
    <xf numFmtId="38" fontId="9" fillId="2" borderId="31" xfId="1" applyNumberFormat="1" applyFont="1" applyFill="1" applyBorder="1" applyAlignment="1" applyProtection="1">
      <alignment horizontal="right" vertical="center"/>
    </xf>
    <xf numFmtId="38" fontId="9" fillId="2" borderId="31" xfId="4" applyNumberFormat="1" applyFont="1" applyFill="1" applyBorder="1" applyAlignment="1" applyProtection="1">
      <alignment horizontal="right" vertical="center" wrapText="1"/>
    </xf>
    <xf numFmtId="38" fontId="9" fillId="2" borderId="31" xfId="0" applyNumberFormat="1" applyFont="1" applyFill="1" applyBorder="1" applyAlignment="1" applyProtection="1">
      <alignment horizontal="right" vertical="center"/>
    </xf>
    <xf numFmtId="38" fontId="3" fillId="2" borderId="31" xfId="2" applyNumberFormat="1" applyFont="1" applyFill="1" applyBorder="1" applyAlignment="1" applyProtection="1">
      <alignment horizontal="right" vertical="center" wrapText="1"/>
    </xf>
    <xf numFmtId="38" fontId="9" fillId="5" borderId="19" xfId="1" applyNumberFormat="1" applyFont="1" applyFill="1" applyBorder="1" applyAlignment="1" applyProtection="1">
      <alignment horizontal="center" vertical="center"/>
    </xf>
    <xf numFmtId="176" fontId="3" fillId="5" borderId="64" xfId="3" applyNumberFormat="1" applyFont="1" applyFill="1" applyBorder="1" applyAlignment="1" applyProtection="1">
      <alignment horizontal="center" vertical="center" wrapText="1"/>
    </xf>
    <xf numFmtId="0" fontId="20" fillId="0" borderId="0" xfId="0" applyFont="1" applyFill="1" applyAlignment="1" applyProtection="1">
      <alignment horizontal="center" vertical="center"/>
    </xf>
    <xf numFmtId="0" fontId="37" fillId="0" borderId="0" xfId="0" applyFont="1" applyFill="1" applyProtection="1">
      <alignment vertical="center"/>
    </xf>
    <xf numFmtId="0" fontId="20" fillId="0" borderId="0" xfId="0" applyFont="1" applyFill="1" applyProtection="1">
      <alignment vertical="center"/>
    </xf>
    <xf numFmtId="0" fontId="34" fillId="0" borderId="0" xfId="4" applyFont="1" applyFill="1" applyAlignment="1" applyProtection="1">
      <alignment horizontal="center" vertical="center"/>
    </xf>
    <xf numFmtId="0" fontId="35" fillId="0" borderId="0" xfId="0" applyFont="1" applyFill="1" applyProtection="1">
      <alignment vertical="center"/>
    </xf>
    <xf numFmtId="0" fontId="20" fillId="0" borderId="0" xfId="0" applyFont="1" applyProtection="1">
      <alignment vertical="center"/>
    </xf>
    <xf numFmtId="0" fontId="36" fillId="0" borderId="0" xfId="4" applyFont="1" applyProtection="1">
      <alignment vertical="center"/>
    </xf>
    <xf numFmtId="0" fontId="20" fillId="0" borderId="0" xfId="0" applyFont="1" applyAlignment="1" applyProtection="1">
      <alignment horizontal="center" vertical="center"/>
    </xf>
    <xf numFmtId="0" fontId="40" fillId="0" borderId="0" xfId="0" applyFont="1" applyProtection="1">
      <alignment vertical="center"/>
    </xf>
    <xf numFmtId="0" fontId="9" fillId="3" borderId="63" xfId="4" applyFont="1" applyFill="1" applyBorder="1" applyAlignment="1" applyProtection="1">
      <alignment horizontal="center" vertical="center" shrinkToFit="1"/>
    </xf>
    <xf numFmtId="0" fontId="9" fillId="3" borderId="60" xfId="4" applyFont="1" applyFill="1" applyBorder="1" applyAlignment="1" applyProtection="1">
      <alignment horizontal="center" vertical="center" shrinkToFit="1"/>
    </xf>
    <xf numFmtId="0" fontId="3" fillId="5" borderId="68" xfId="2" applyFont="1" applyFill="1" applyBorder="1" applyAlignment="1" applyProtection="1">
      <alignment horizontal="center" vertical="center" wrapText="1"/>
    </xf>
    <xf numFmtId="38" fontId="22" fillId="2" borderId="26" xfId="2" applyNumberFormat="1" applyFont="1" applyFill="1" applyBorder="1" applyAlignment="1" applyProtection="1">
      <alignment horizontal="center" vertical="center" wrapText="1"/>
    </xf>
    <xf numFmtId="38" fontId="22" fillId="2" borderId="27" xfId="1" applyNumberFormat="1" applyFont="1" applyFill="1" applyBorder="1" applyAlignment="1" applyProtection="1">
      <alignment horizontal="right" vertical="center"/>
    </xf>
    <xf numFmtId="38" fontId="22" fillId="2" borderId="27" xfId="4" applyNumberFormat="1" applyFont="1" applyFill="1" applyBorder="1" applyAlignment="1" applyProtection="1">
      <alignment vertical="center" wrapText="1"/>
    </xf>
    <xf numFmtId="38" fontId="22" fillId="2" borderId="27" xfId="2" applyNumberFormat="1" applyFont="1" applyFill="1" applyBorder="1" applyAlignment="1" applyProtection="1">
      <alignment horizontal="center" vertical="center" wrapText="1"/>
    </xf>
    <xf numFmtId="38" fontId="22" fillId="2" borderId="41" xfId="2" applyNumberFormat="1" applyFont="1" applyFill="1" applyBorder="1" applyAlignment="1" applyProtection="1">
      <alignment horizontal="center" vertical="center" wrapText="1"/>
    </xf>
    <xf numFmtId="38" fontId="9" fillId="5" borderId="98" xfId="1" applyFont="1" applyFill="1" applyBorder="1" applyAlignment="1" applyProtection="1">
      <alignment horizontal="center" vertical="center"/>
    </xf>
    <xf numFmtId="0" fontId="3" fillId="5" borderId="70" xfId="2" applyFont="1" applyFill="1" applyBorder="1" applyAlignment="1" applyProtection="1">
      <alignment horizontal="center" vertical="center" wrapText="1"/>
    </xf>
    <xf numFmtId="38" fontId="22" fillId="2" borderId="15" xfId="2" applyNumberFormat="1" applyFont="1" applyFill="1" applyBorder="1" applyAlignment="1" applyProtection="1">
      <alignment horizontal="right" vertical="center" wrapText="1"/>
    </xf>
    <xf numFmtId="38" fontId="22" fillId="2" borderId="5" xfId="1" applyNumberFormat="1" applyFont="1" applyFill="1" applyBorder="1" applyAlignment="1" applyProtection="1">
      <alignment horizontal="right" vertical="center"/>
    </xf>
    <xf numFmtId="38" fontId="22" fillId="2" borderId="5" xfId="4" applyNumberFormat="1" applyFont="1" applyFill="1" applyBorder="1" applyAlignment="1" applyProtection="1">
      <alignment horizontal="right" vertical="center" wrapText="1"/>
    </xf>
    <xf numFmtId="38" fontId="22" fillId="2" borderId="5" xfId="0" applyNumberFormat="1" applyFont="1" applyFill="1" applyBorder="1" applyAlignment="1" applyProtection="1">
      <alignment horizontal="right" vertical="center"/>
    </xf>
    <xf numFmtId="38" fontId="22" fillId="2" borderId="5" xfId="2" applyNumberFormat="1" applyFont="1" applyFill="1" applyBorder="1" applyAlignment="1" applyProtection="1">
      <alignment horizontal="right" vertical="center" wrapText="1"/>
    </xf>
    <xf numFmtId="38" fontId="22" fillId="2" borderId="16" xfId="2" applyNumberFormat="1" applyFont="1" applyFill="1" applyBorder="1" applyAlignment="1" applyProtection="1">
      <alignment horizontal="center" vertical="center" wrapText="1"/>
    </xf>
    <xf numFmtId="38" fontId="22" fillId="2" borderId="15" xfId="2" applyNumberFormat="1" applyFont="1" applyFill="1" applyBorder="1" applyAlignment="1" applyProtection="1">
      <alignment horizontal="center" vertical="center" wrapText="1"/>
    </xf>
    <xf numFmtId="38" fontId="22" fillId="2" borderId="5" xfId="4" applyNumberFormat="1" applyFont="1" applyFill="1" applyBorder="1" applyAlignment="1" applyProtection="1">
      <alignment vertical="center" wrapText="1"/>
    </xf>
    <xf numFmtId="38" fontId="22" fillId="2" borderId="5" xfId="0" applyNumberFormat="1" applyFont="1" applyFill="1" applyBorder="1" applyAlignment="1" applyProtection="1">
      <alignment vertical="center"/>
    </xf>
    <xf numFmtId="38" fontId="22" fillId="2" borderId="5" xfId="0" applyNumberFormat="1" applyFont="1" applyFill="1" applyBorder="1" applyProtection="1">
      <alignment vertical="center"/>
    </xf>
    <xf numFmtId="38" fontId="22" fillId="2" borderId="5" xfId="2" applyNumberFormat="1" applyFont="1" applyFill="1" applyBorder="1" applyAlignment="1" applyProtection="1">
      <alignment horizontal="center" vertical="center" wrapText="1"/>
    </xf>
    <xf numFmtId="38" fontId="3" fillId="2" borderId="15" xfId="2" applyNumberFormat="1" applyFont="1" applyFill="1" applyBorder="1" applyAlignment="1" applyProtection="1">
      <alignment horizontal="center" vertical="center" wrapText="1"/>
    </xf>
    <xf numFmtId="38" fontId="9" fillId="2" borderId="5" xfId="1" applyNumberFormat="1" applyFont="1" applyFill="1" applyBorder="1" applyAlignment="1" applyProtection="1">
      <alignment horizontal="right" vertical="center"/>
    </xf>
    <xf numFmtId="38" fontId="9" fillId="2" borderId="5" xfId="4" applyNumberFormat="1" applyFont="1" applyFill="1" applyBorder="1" applyAlignment="1" applyProtection="1">
      <alignment vertical="center" wrapText="1"/>
    </xf>
    <xf numFmtId="38" fontId="9" fillId="2" borderId="5" xfId="0" applyNumberFormat="1" applyFont="1" applyFill="1" applyBorder="1" applyAlignment="1" applyProtection="1">
      <alignment vertical="center"/>
    </xf>
    <xf numFmtId="38" fontId="9" fillId="2" borderId="5" xfId="0" applyNumberFormat="1" applyFont="1" applyFill="1" applyBorder="1" applyProtection="1">
      <alignment vertical="center"/>
    </xf>
    <xf numFmtId="38" fontId="3" fillId="2" borderId="5" xfId="2" applyNumberFormat="1" applyFont="1" applyFill="1" applyBorder="1" applyAlignment="1" applyProtection="1">
      <alignment horizontal="center" vertical="center" wrapText="1"/>
    </xf>
    <xf numFmtId="38" fontId="3" fillId="2" borderId="16" xfId="2" applyNumberFormat="1" applyFont="1" applyFill="1" applyBorder="1" applyAlignment="1" applyProtection="1">
      <alignment horizontal="center" vertical="center" wrapText="1"/>
    </xf>
    <xf numFmtId="0" fontId="3" fillId="5" borderId="101" xfId="2" applyFont="1" applyFill="1" applyBorder="1" applyAlignment="1" applyProtection="1">
      <alignment horizontal="center" vertical="center" wrapText="1"/>
    </xf>
    <xf numFmtId="38" fontId="3" fillId="2" borderId="34" xfId="2" applyNumberFormat="1" applyFont="1" applyFill="1" applyBorder="1" applyAlignment="1" applyProtection="1">
      <alignment horizontal="center" vertical="center" wrapText="1"/>
    </xf>
    <xf numFmtId="38" fontId="9" fillId="2" borderId="35" xfId="1" applyNumberFormat="1" applyFont="1" applyFill="1" applyBorder="1" applyAlignment="1" applyProtection="1">
      <alignment horizontal="right" vertical="center"/>
    </xf>
    <xf numFmtId="38" fontId="9" fillId="2" borderId="35" xfId="4" applyNumberFormat="1" applyFont="1" applyFill="1" applyBorder="1" applyAlignment="1" applyProtection="1">
      <alignment vertical="center" wrapText="1"/>
    </xf>
    <xf numFmtId="38" fontId="9" fillId="2" borderId="35" xfId="0" applyNumberFormat="1" applyFont="1" applyFill="1" applyBorder="1" applyAlignment="1" applyProtection="1">
      <alignment vertical="center"/>
    </xf>
    <xf numFmtId="38" fontId="9" fillId="2" borderId="35" xfId="0" applyNumberFormat="1" applyFont="1" applyFill="1" applyBorder="1" applyProtection="1">
      <alignment vertical="center"/>
    </xf>
    <xf numFmtId="38" fontId="3" fillId="2" borderId="35" xfId="2" applyNumberFormat="1" applyFont="1" applyFill="1" applyBorder="1" applyAlignment="1" applyProtection="1">
      <alignment horizontal="center" vertical="center" wrapText="1"/>
    </xf>
    <xf numFmtId="38" fontId="3" fillId="2" borderId="92" xfId="2" applyNumberFormat="1" applyFont="1" applyFill="1" applyBorder="1" applyAlignment="1" applyProtection="1">
      <alignment horizontal="center" vertical="center" wrapText="1"/>
    </xf>
    <xf numFmtId="38" fontId="9" fillId="5" borderId="102" xfId="1" applyFont="1" applyFill="1" applyBorder="1" applyAlignment="1" applyProtection="1">
      <alignment horizontal="center" vertical="center"/>
    </xf>
    <xf numFmtId="0" fontId="3" fillId="2" borderId="72" xfId="2" applyFont="1" applyFill="1" applyBorder="1" applyAlignment="1" applyProtection="1">
      <alignment horizontal="center" vertical="center" wrapText="1"/>
    </xf>
    <xf numFmtId="38" fontId="3" fillId="2" borderId="22" xfId="2" applyNumberFormat="1" applyFont="1" applyFill="1" applyBorder="1" applyAlignment="1" applyProtection="1">
      <alignment horizontal="center" vertical="center" wrapText="1"/>
    </xf>
    <xf numFmtId="38" fontId="9" fillId="2" borderId="10" xfId="1" applyNumberFormat="1" applyFont="1" applyFill="1" applyBorder="1" applyAlignment="1" applyProtection="1">
      <alignment horizontal="right" vertical="center"/>
    </xf>
    <xf numFmtId="38" fontId="9" fillId="2" borderId="10" xfId="4" applyNumberFormat="1" applyFont="1" applyFill="1" applyBorder="1" applyAlignment="1" applyProtection="1">
      <alignment vertical="center" wrapText="1"/>
    </xf>
    <xf numFmtId="38" fontId="9" fillId="2" borderId="10" xfId="0" applyNumberFormat="1" applyFont="1" applyFill="1" applyBorder="1" applyAlignment="1" applyProtection="1">
      <alignment vertical="center"/>
    </xf>
    <xf numFmtId="38" fontId="9" fillId="2" borderId="10" xfId="0" applyNumberFormat="1" applyFont="1" applyFill="1" applyBorder="1" applyProtection="1">
      <alignment vertical="center"/>
    </xf>
    <xf numFmtId="38" fontId="3" fillId="2" borderId="10" xfId="2" applyNumberFormat="1" applyFont="1" applyFill="1" applyBorder="1" applyAlignment="1" applyProtection="1">
      <alignment horizontal="center" vertical="center" wrapText="1"/>
    </xf>
    <xf numFmtId="38" fontId="3" fillId="2" borderId="23" xfId="2" applyNumberFormat="1" applyFont="1" applyFill="1" applyBorder="1" applyAlignment="1" applyProtection="1">
      <alignment horizontal="center" vertical="center" wrapText="1"/>
    </xf>
    <xf numFmtId="0" fontId="3" fillId="2" borderId="70" xfId="2" applyFont="1" applyFill="1" applyBorder="1" applyAlignment="1" applyProtection="1">
      <alignment horizontal="center" vertical="center" wrapText="1"/>
    </xf>
    <xf numFmtId="0" fontId="3" fillId="2" borderId="69" xfId="2" applyFont="1" applyFill="1" applyBorder="1" applyAlignment="1" applyProtection="1">
      <alignment horizontal="center" vertical="center" wrapText="1"/>
    </xf>
    <xf numFmtId="38" fontId="3" fillId="2" borderId="17" xfId="2" applyNumberFormat="1" applyFont="1" applyFill="1" applyBorder="1" applyAlignment="1" applyProtection="1">
      <alignment horizontal="center" vertical="center" wrapText="1"/>
    </xf>
    <xf numFmtId="38" fontId="9" fillId="2" borderId="18" xfId="1" applyNumberFormat="1" applyFont="1" applyFill="1" applyBorder="1" applyAlignment="1" applyProtection="1">
      <alignment horizontal="right" vertical="center"/>
    </xf>
    <xf numFmtId="38" fontId="9" fillId="2" borderId="18" xfId="4" applyNumberFormat="1" applyFont="1" applyFill="1" applyBorder="1" applyAlignment="1" applyProtection="1">
      <alignment vertical="center" wrapText="1"/>
    </xf>
    <xf numFmtId="38" fontId="9" fillId="2" borderId="18" xfId="0" applyNumberFormat="1" applyFont="1" applyFill="1" applyBorder="1" applyAlignment="1" applyProtection="1">
      <alignment vertical="center"/>
    </xf>
    <xf numFmtId="38" fontId="9" fillId="2" borderId="18" xfId="0" applyNumberFormat="1" applyFont="1" applyFill="1" applyBorder="1" applyProtection="1">
      <alignment vertical="center"/>
    </xf>
    <xf numFmtId="38" fontId="3" fillId="2" borderId="18" xfId="2" applyNumberFormat="1" applyFont="1" applyFill="1" applyBorder="1" applyAlignment="1" applyProtection="1">
      <alignment horizontal="center" vertical="center" wrapText="1"/>
    </xf>
    <xf numFmtId="38" fontId="3" fillId="2" borderId="19" xfId="2" applyNumberFormat="1" applyFont="1" applyFill="1" applyBorder="1" applyAlignment="1" applyProtection="1">
      <alignment horizontal="center" vertical="center" wrapText="1"/>
    </xf>
    <xf numFmtId="38" fontId="3" fillId="2" borderId="41" xfId="2" applyNumberFormat="1" applyFont="1" applyFill="1" applyBorder="1" applyAlignment="1" applyProtection="1">
      <alignment horizontal="center" vertical="center" wrapText="1"/>
    </xf>
    <xf numFmtId="0" fontId="24" fillId="0" borderId="0" xfId="0" applyFont="1" applyProtection="1">
      <alignment vertical="center"/>
    </xf>
    <xf numFmtId="176" fontId="9" fillId="5" borderId="12" xfId="0" applyNumberFormat="1" applyFont="1" applyFill="1" applyBorder="1" applyAlignment="1" applyProtection="1">
      <alignment horizontal="right" vertical="center"/>
    </xf>
    <xf numFmtId="176" fontId="9" fillId="5" borderId="1" xfId="0" applyNumberFormat="1" applyFont="1" applyFill="1" applyBorder="1" applyAlignment="1" applyProtection="1">
      <alignment horizontal="right" vertical="center"/>
    </xf>
    <xf numFmtId="0" fontId="9" fillId="5" borderId="85" xfId="0" applyFont="1" applyFill="1" applyBorder="1" applyAlignment="1" applyProtection="1">
      <alignment horizontal="center" vertical="center"/>
    </xf>
    <xf numFmtId="176" fontId="9" fillId="5" borderId="21" xfId="0" applyNumberFormat="1" applyFont="1" applyFill="1" applyBorder="1" applyAlignment="1" applyProtection="1">
      <alignment horizontal="right" vertical="center"/>
    </xf>
    <xf numFmtId="176" fontId="9" fillId="5" borderId="56" xfId="0" applyNumberFormat="1" applyFont="1" applyFill="1" applyBorder="1" applyAlignment="1" applyProtection="1">
      <alignment horizontal="right" vertical="center"/>
    </xf>
    <xf numFmtId="176" fontId="9" fillId="5" borderId="58" xfId="0" applyNumberFormat="1" applyFont="1" applyFill="1" applyBorder="1" applyAlignment="1" applyProtection="1">
      <alignment horizontal="right" vertical="center"/>
    </xf>
    <xf numFmtId="0" fontId="3" fillId="0" borderId="0" xfId="0" applyFont="1" applyFill="1" applyProtection="1">
      <alignment vertical="center"/>
    </xf>
    <xf numFmtId="0" fontId="7" fillId="0" borderId="0" xfId="0" applyFont="1" applyFill="1" applyProtection="1">
      <alignment vertical="center"/>
    </xf>
    <xf numFmtId="0" fontId="3" fillId="0" borderId="61" xfId="0" applyFont="1" applyBorder="1" applyAlignment="1" applyProtection="1">
      <alignment vertical="center"/>
    </xf>
    <xf numFmtId="0" fontId="20" fillId="0" borderId="95" xfId="0" applyFont="1" applyBorder="1" applyProtection="1">
      <alignment vertical="center"/>
    </xf>
    <xf numFmtId="0" fontId="3" fillId="0" borderId="0" xfId="0" applyFont="1" applyBorder="1" applyAlignment="1" applyProtection="1">
      <alignment horizontal="center" vertical="center"/>
    </xf>
    <xf numFmtId="176" fontId="9" fillId="5" borderId="20" xfId="0" applyNumberFormat="1" applyFont="1" applyFill="1" applyBorder="1" applyAlignment="1" applyProtection="1">
      <alignment horizontal="right" vertical="center"/>
    </xf>
    <xf numFmtId="0" fontId="3" fillId="0" borderId="106" xfId="0" applyFont="1" applyBorder="1" applyAlignment="1" applyProtection="1">
      <alignment vertical="center"/>
    </xf>
    <xf numFmtId="0" fontId="20" fillId="0" borderId="25" xfId="0" applyFont="1" applyBorder="1" applyProtection="1">
      <alignment vertical="center"/>
    </xf>
    <xf numFmtId="0" fontId="8" fillId="0" borderId="0" xfId="0" applyFont="1" applyFill="1" applyProtection="1">
      <alignment vertical="center"/>
    </xf>
    <xf numFmtId="0" fontId="8" fillId="0" borderId="0" xfId="0" applyFont="1" applyProtection="1">
      <alignment vertical="center"/>
    </xf>
    <xf numFmtId="0" fontId="33" fillId="0" borderId="0" xfId="0" applyFont="1" applyFill="1" applyProtection="1">
      <alignment vertical="center"/>
    </xf>
    <xf numFmtId="0" fontId="14" fillId="0" borderId="0" xfId="0" applyFont="1" applyProtection="1">
      <alignment vertical="center"/>
    </xf>
    <xf numFmtId="0" fontId="9" fillId="5" borderId="90" xfId="0" applyFont="1" applyFill="1" applyBorder="1" applyAlignment="1" applyProtection="1">
      <alignment horizontal="center" vertical="center"/>
    </xf>
    <xf numFmtId="0" fontId="15" fillId="0" borderId="0" xfId="0" applyFont="1" applyProtection="1">
      <alignment vertical="center"/>
    </xf>
    <xf numFmtId="0" fontId="9" fillId="0" borderId="0" xfId="0" applyFont="1" applyAlignment="1" applyProtection="1">
      <alignment horizontal="center" vertical="center"/>
    </xf>
    <xf numFmtId="0" fontId="9" fillId="3" borderId="89"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shrinkToFit="1"/>
    </xf>
    <xf numFmtId="0" fontId="9" fillId="5" borderId="5" xfId="0" applyFont="1" applyFill="1" applyBorder="1" applyAlignment="1" applyProtection="1">
      <alignment horizontal="center" vertical="center" shrinkToFit="1"/>
    </xf>
    <xf numFmtId="176" fontId="9" fillId="5" borderId="5" xfId="0" applyNumberFormat="1" applyFont="1" applyFill="1" applyBorder="1" applyAlignment="1" applyProtection="1">
      <alignment horizontal="center" vertical="center" shrinkToFit="1"/>
    </xf>
    <xf numFmtId="0" fontId="9" fillId="5" borderId="18" xfId="0" applyFont="1" applyFill="1" applyBorder="1" applyAlignment="1" applyProtection="1">
      <alignment horizontal="center" vertical="center" shrinkToFit="1"/>
    </xf>
    <xf numFmtId="176" fontId="9" fillId="5" borderId="18" xfId="0" applyNumberFormat="1" applyFont="1" applyFill="1" applyBorder="1" applyAlignment="1" applyProtection="1">
      <alignment horizontal="center" vertical="center" shrinkToFit="1"/>
    </xf>
    <xf numFmtId="0" fontId="7" fillId="5" borderId="30" xfId="2" applyNumberFormat="1" applyFont="1" applyFill="1" applyBorder="1" applyAlignment="1" applyProtection="1">
      <alignment horizontal="center" vertical="center" wrapText="1"/>
    </xf>
    <xf numFmtId="38" fontId="7" fillId="2" borderId="30" xfId="2" applyNumberFormat="1" applyFont="1" applyFill="1" applyBorder="1" applyAlignment="1" applyProtection="1">
      <alignment horizontal="right" vertical="center" wrapText="1"/>
    </xf>
    <xf numFmtId="38" fontId="16" fillId="2" borderId="53" xfId="1" applyNumberFormat="1" applyFont="1" applyFill="1" applyBorder="1" applyAlignment="1" applyProtection="1">
      <alignment horizontal="right" vertical="center"/>
    </xf>
    <xf numFmtId="38" fontId="16" fillId="2" borderId="53" xfId="4" applyNumberFormat="1" applyFont="1" applyFill="1" applyBorder="1" applyAlignment="1" applyProtection="1">
      <alignment horizontal="right" vertical="center" wrapText="1"/>
    </xf>
    <xf numFmtId="38" fontId="16" fillId="2" borderId="53" xfId="0" applyNumberFormat="1" applyFont="1" applyFill="1" applyBorder="1" applyAlignment="1" applyProtection="1">
      <alignment horizontal="right" vertical="center"/>
    </xf>
    <xf numFmtId="38" fontId="7" fillId="2" borderId="53" xfId="2" applyNumberFormat="1" applyFont="1" applyFill="1" applyBorder="1" applyAlignment="1" applyProtection="1">
      <alignment horizontal="right" vertical="center" wrapText="1"/>
    </xf>
    <xf numFmtId="0" fontId="16" fillId="5" borderId="30" xfId="0" applyFont="1" applyFill="1" applyBorder="1" applyAlignment="1" applyProtection="1">
      <alignment horizontal="center" vertical="center"/>
    </xf>
    <xf numFmtId="38" fontId="16" fillId="5" borderId="91" xfId="1" applyNumberFormat="1" applyFont="1" applyFill="1" applyBorder="1" applyAlignment="1" applyProtection="1">
      <alignment horizontal="right" vertical="center"/>
    </xf>
    <xf numFmtId="0" fontId="7" fillId="5" borderId="85" xfId="2" applyNumberFormat="1" applyFont="1" applyFill="1" applyBorder="1" applyAlignment="1" applyProtection="1">
      <alignment horizontal="center" vertical="center" wrapText="1"/>
    </xf>
    <xf numFmtId="38" fontId="7" fillId="2" borderId="85" xfId="2" applyNumberFormat="1" applyFont="1" applyFill="1" applyBorder="1" applyAlignment="1" applyProtection="1">
      <alignment horizontal="right" vertical="center" wrapText="1"/>
    </xf>
    <xf numFmtId="38" fontId="16" fillId="2" borderId="36" xfId="1" applyNumberFormat="1" applyFont="1" applyFill="1" applyBorder="1" applyAlignment="1" applyProtection="1">
      <alignment horizontal="right" vertical="center"/>
    </xf>
    <xf numFmtId="38" fontId="16" fillId="2" borderId="36" xfId="4" applyNumberFormat="1" applyFont="1" applyFill="1" applyBorder="1" applyAlignment="1" applyProtection="1">
      <alignment horizontal="right" vertical="center" wrapText="1"/>
    </xf>
    <xf numFmtId="38" fontId="16" fillId="2" borderId="36" xfId="0" applyNumberFormat="1" applyFont="1" applyFill="1" applyBorder="1" applyAlignment="1" applyProtection="1">
      <alignment horizontal="right" vertical="center"/>
    </xf>
    <xf numFmtId="38" fontId="7" fillId="2" borderId="36" xfId="2" applyNumberFormat="1" applyFont="1" applyFill="1" applyBorder="1" applyAlignment="1" applyProtection="1">
      <alignment horizontal="right" vertical="center" wrapText="1"/>
    </xf>
    <xf numFmtId="0" fontId="16" fillId="5" borderId="85" xfId="0" applyFont="1" applyFill="1" applyBorder="1" applyAlignment="1" applyProtection="1">
      <alignment horizontal="center" vertical="center"/>
    </xf>
    <xf numFmtId="38" fontId="16" fillId="5" borderId="92" xfId="1" applyNumberFormat="1" applyFont="1" applyFill="1" applyBorder="1" applyAlignment="1" applyProtection="1">
      <alignment horizontal="right" vertical="center"/>
    </xf>
    <xf numFmtId="0" fontId="7" fillId="5" borderId="90" xfId="2" applyNumberFormat="1" applyFont="1" applyFill="1" applyBorder="1" applyAlignment="1" applyProtection="1">
      <alignment horizontal="center" vertical="center" wrapText="1"/>
    </xf>
    <xf numFmtId="38" fontId="7" fillId="2" borderId="90" xfId="2" applyNumberFormat="1" applyFont="1" applyFill="1" applyBorder="1" applyAlignment="1" applyProtection="1">
      <alignment horizontal="right" vertical="center" wrapText="1"/>
    </xf>
    <xf numFmtId="38" fontId="16" fillId="2" borderId="31" xfId="1" applyNumberFormat="1" applyFont="1" applyFill="1" applyBorder="1" applyAlignment="1" applyProtection="1">
      <alignment horizontal="right" vertical="center"/>
    </xf>
    <xf numFmtId="38" fontId="16" fillId="2" borderId="31" xfId="4" applyNumberFormat="1" applyFont="1" applyFill="1" applyBorder="1" applyAlignment="1" applyProtection="1">
      <alignment horizontal="right" vertical="center" wrapText="1"/>
    </xf>
    <xf numFmtId="38" fontId="16" fillId="2" borderId="31" xfId="0" applyNumberFormat="1" applyFont="1" applyFill="1" applyBorder="1" applyAlignment="1" applyProtection="1">
      <alignment horizontal="right" vertical="center"/>
    </xf>
    <xf numFmtId="38" fontId="7" fillId="2" borderId="31" xfId="2" applyNumberFormat="1" applyFont="1" applyFill="1" applyBorder="1" applyAlignment="1" applyProtection="1">
      <alignment horizontal="right" vertical="center" wrapText="1"/>
    </xf>
    <xf numFmtId="0" fontId="16" fillId="5" borderId="90" xfId="0" applyFont="1" applyFill="1" applyBorder="1" applyAlignment="1" applyProtection="1">
      <alignment horizontal="center" vertical="center"/>
    </xf>
    <xf numFmtId="38" fontId="16" fillId="5" borderId="19" xfId="1" applyNumberFormat="1" applyFont="1" applyFill="1" applyBorder="1" applyAlignment="1" applyProtection="1">
      <alignment horizontal="right" vertical="center"/>
    </xf>
    <xf numFmtId="0" fontId="22" fillId="2" borderId="30" xfId="3" applyNumberFormat="1" applyFont="1" applyFill="1" applyBorder="1" applyAlignment="1" applyProtection="1">
      <alignment horizontal="center" vertical="center" wrapText="1"/>
      <protection locked="0"/>
    </xf>
    <xf numFmtId="0" fontId="22" fillId="2" borderId="53" xfId="0" applyFont="1" applyFill="1" applyBorder="1" applyAlignment="1" applyProtection="1">
      <alignment horizontal="center" vertical="center" wrapText="1"/>
      <protection locked="0"/>
    </xf>
    <xf numFmtId="0" fontId="22" fillId="6" borderId="53" xfId="0" applyFont="1" applyFill="1" applyBorder="1" applyAlignment="1" applyProtection="1">
      <alignment horizontal="left" vertical="center" wrapText="1"/>
      <protection locked="0"/>
    </xf>
    <xf numFmtId="188" fontId="22" fillId="2" borderId="53" xfId="0" applyNumberFormat="1" applyFont="1" applyFill="1" applyBorder="1" applyAlignment="1" applyProtection="1">
      <alignment horizontal="center" vertical="center"/>
      <protection locked="0"/>
    </xf>
    <xf numFmtId="176" fontId="22" fillId="5" borderId="53" xfId="0" applyNumberFormat="1" applyFont="1" applyFill="1" applyBorder="1" applyAlignment="1" applyProtection="1">
      <alignment horizontal="center" vertical="center"/>
      <protection locked="0"/>
    </xf>
    <xf numFmtId="0" fontId="22" fillId="5" borderId="112" xfId="0" applyFont="1" applyFill="1" applyBorder="1" applyAlignment="1" applyProtection="1">
      <alignment horizontal="center" vertical="center"/>
      <protection locked="0"/>
    </xf>
    <xf numFmtId="182" fontId="22" fillId="5" borderId="129" xfId="0" applyNumberFormat="1" applyFont="1" applyFill="1" applyBorder="1" applyAlignment="1" applyProtection="1">
      <alignment horizontal="center" vertical="center"/>
      <protection locked="0"/>
    </xf>
    <xf numFmtId="187" fontId="22" fillId="5" borderId="129" xfId="0" applyNumberFormat="1" applyFont="1" applyFill="1" applyBorder="1" applyAlignment="1" applyProtection="1">
      <alignment horizontal="center" vertical="center"/>
      <protection locked="0"/>
    </xf>
    <xf numFmtId="183" fontId="22" fillId="5" borderId="30" xfId="6" applyNumberFormat="1" applyFont="1" applyFill="1" applyBorder="1" applyAlignment="1" applyProtection="1">
      <alignment horizontal="center" vertical="center"/>
      <protection locked="0"/>
    </xf>
    <xf numFmtId="0" fontId="22" fillId="2" borderId="85" xfId="3" applyNumberFormat="1" applyFont="1" applyFill="1" applyBorder="1" applyAlignment="1" applyProtection="1">
      <alignment horizontal="center" vertical="center" wrapText="1"/>
      <protection locked="0"/>
    </xf>
    <xf numFmtId="0" fontId="22" fillId="2" borderId="36" xfId="0" applyFont="1" applyFill="1" applyBorder="1" applyAlignment="1" applyProtection="1">
      <alignment horizontal="center" vertical="center" wrapText="1"/>
      <protection locked="0"/>
    </xf>
    <xf numFmtId="0" fontId="22" fillId="6" borderId="36" xfId="0" applyFont="1" applyFill="1" applyBorder="1" applyAlignment="1" applyProtection="1">
      <alignment horizontal="left" vertical="center" wrapText="1"/>
      <protection locked="0"/>
    </xf>
    <xf numFmtId="188" fontId="22" fillId="2" borderId="36" xfId="0" applyNumberFormat="1" applyFont="1" applyFill="1" applyBorder="1" applyAlignment="1" applyProtection="1">
      <alignment horizontal="center" vertical="center"/>
      <protection locked="0"/>
    </xf>
    <xf numFmtId="176" fontId="22" fillId="5" borderId="36" xfId="0" applyNumberFormat="1" applyFont="1" applyFill="1" applyBorder="1" applyAlignment="1" applyProtection="1">
      <alignment horizontal="center" vertical="center"/>
      <protection locked="0"/>
    </xf>
    <xf numFmtId="0" fontId="22" fillId="5" borderId="107" xfId="0" applyFont="1" applyFill="1" applyBorder="1" applyAlignment="1" applyProtection="1">
      <alignment horizontal="center" vertical="center"/>
      <protection locked="0"/>
    </xf>
    <xf numFmtId="183" fontId="22" fillId="5" borderId="85" xfId="6" applyNumberFormat="1" applyFont="1" applyFill="1" applyBorder="1" applyAlignment="1" applyProtection="1">
      <alignment horizontal="center" vertical="center"/>
      <protection locked="0"/>
    </xf>
    <xf numFmtId="0" fontId="22" fillId="2" borderId="101" xfId="2" applyNumberFormat="1" applyFont="1" applyFill="1" applyBorder="1" applyAlignment="1" applyProtection="1">
      <alignment horizontal="left" vertical="center" wrapText="1"/>
      <protection locked="0"/>
    </xf>
    <xf numFmtId="0" fontId="3" fillId="2" borderId="85" xfId="3"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left" vertical="center" wrapText="1"/>
      <protection locked="0"/>
    </xf>
    <xf numFmtId="182" fontId="22" fillId="5" borderId="131" xfId="0" applyNumberFormat="1" applyFont="1" applyFill="1" applyBorder="1" applyAlignment="1" applyProtection="1">
      <alignment horizontal="center" vertical="center"/>
      <protection locked="0"/>
    </xf>
    <xf numFmtId="187" fontId="22" fillId="5" borderId="131" xfId="0" applyNumberFormat="1"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9" fillId="6" borderId="53" xfId="0" applyFont="1" applyFill="1" applyBorder="1" applyAlignment="1" applyProtection="1">
      <alignment horizontal="left" vertical="center" wrapText="1"/>
      <protection locked="0"/>
    </xf>
    <xf numFmtId="0" fontId="9" fillId="2" borderId="112" xfId="0" applyFont="1" applyFill="1" applyBorder="1" applyAlignment="1" applyProtection="1">
      <alignment horizontal="center" vertical="center"/>
      <protection locked="0"/>
    </xf>
    <xf numFmtId="182" fontId="9" fillId="2" borderId="53" xfId="0" applyNumberFormat="1" applyFont="1" applyFill="1" applyBorder="1" applyAlignment="1" applyProtection="1">
      <alignment horizontal="center" vertical="center"/>
      <protection locked="0"/>
    </xf>
    <xf numFmtId="187" fontId="3" fillId="2" borderId="53" xfId="2" applyNumberFormat="1" applyFont="1" applyFill="1" applyBorder="1" applyAlignment="1" applyProtection="1">
      <alignment horizontal="center" vertical="center"/>
      <protection locked="0"/>
    </xf>
    <xf numFmtId="183" fontId="3" fillId="5" borderId="30" xfId="6" applyNumberFormat="1" applyFont="1" applyFill="1" applyBorder="1" applyAlignment="1" applyProtection="1">
      <alignment horizontal="center" vertical="center"/>
      <protection locked="0"/>
    </xf>
    <xf numFmtId="0" fontId="9" fillId="2" borderId="107" xfId="0" applyFont="1" applyFill="1" applyBorder="1" applyAlignment="1" applyProtection="1">
      <alignment horizontal="center" vertical="center"/>
      <protection locked="0"/>
    </xf>
    <xf numFmtId="182" fontId="9" fillId="2" borderId="36" xfId="0" applyNumberFormat="1" applyFont="1" applyFill="1" applyBorder="1" applyAlignment="1" applyProtection="1">
      <alignment horizontal="center" vertical="center"/>
      <protection locked="0"/>
    </xf>
    <xf numFmtId="187" fontId="3" fillId="2" borderId="36" xfId="2" applyNumberFormat="1" applyFont="1" applyFill="1" applyBorder="1" applyAlignment="1" applyProtection="1">
      <alignment horizontal="center" vertical="center"/>
      <protection locked="0"/>
    </xf>
    <xf numFmtId="183" fontId="3" fillId="5" borderId="85" xfId="6" applyNumberFormat="1" applyFont="1" applyFill="1" applyBorder="1" applyAlignment="1" applyProtection="1">
      <alignment horizontal="center" vertical="center"/>
      <protection locked="0"/>
    </xf>
    <xf numFmtId="0" fontId="3" fillId="2" borderId="90"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left" vertical="center" wrapText="1"/>
      <protection locked="0"/>
    </xf>
    <xf numFmtId="176" fontId="22" fillId="5" borderId="31" xfId="0" applyNumberFormat="1"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182" fontId="9" fillId="2" borderId="31" xfId="0" applyNumberFormat="1" applyFont="1" applyFill="1" applyBorder="1" applyAlignment="1" applyProtection="1">
      <alignment horizontal="center" vertical="center"/>
      <protection locked="0"/>
    </xf>
    <xf numFmtId="187" fontId="3" fillId="2" borderId="31" xfId="2" applyNumberFormat="1" applyFont="1" applyFill="1" applyBorder="1" applyAlignment="1" applyProtection="1">
      <alignment horizontal="center" vertical="center"/>
      <protection locked="0"/>
    </xf>
    <xf numFmtId="183" fontId="3" fillId="5" borderId="90" xfId="6" applyNumberFormat="1" applyFont="1" applyFill="1" applyBorder="1" applyAlignment="1" applyProtection="1">
      <alignment horizontal="center" vertical="center"/>
      <protection locked="0"/>
    </xf>
    <xf numFmtId="176" fontId="3" fillId="5" borderId="64" xfId="3" applyNumberFormat="1" applyFont="1" applyFill="1" applyBorder="1" applyAlignment="1" applyProtection="1">
      <alignment horizontal="center" vertical="center" wrapText="1"/>
      <protection locked="0"/>
    </xf>
    <xf numFmtId="176" fontId="9" fillId="5" borderId="53" xfId="0" applyNumberFormat="1" applyFont="1" applyFill="1" applyBorder="1" applyAlignment="1" applyProtection="1">
      <alignment horizontal="center" vertical="center"/>
      <protection locked="0"/>
    </xf>
    <xf numFmtId="176" fontId="9" fillId="5" borderId="36" xfId="0" applyNumberFormat="1" applyFont="1" applyFill="1" applyBorder="1" applyAlignment="1" applyProtection="1">
      <alignment horizontal="center" vertical="center"/>
      <protection locked="0"/>
    </xf>
    <xf numFmtId="176" fontId="9" fillId="5" borderId="2" xfId="0" applyNumberFormat="1" applyFont="1" applyFill="1" applyBorder="1" applyAlignment="1" applyProtection="1">
      <alignment horizontal="center" vertical="center"/>
      <protection locked="0"/>
    </xf>
    <xf numFmtId="0" fontId="7" fillId="5" borderId="68" xfId="2" applyFont="1" applyFill="1" applyBorder="1" applyAlignment="1" applyProtection="1">
      <alignment horizontal="center" vertical="center" wrapText="1"/>
    </xf>
    <xf numFmtId="38" fontId="7" fillId="2" borderId="26" xfId="2" applyNumberFormat="1" applyFont="1" applyFill="1" applyBorder="1" applyAlignment="1" applyProtection="1">
      <alignment horizontal="center" vertical="center" wrapText="1"/>
    </xf>
    <xf numFmtId="38" fontId="16" fillId="2" borderId="27" xfId="1" applyNumberFormat="1" applyFont="1" applyFill="1" applyBorder="1" applyAlignment="1" applyProtection="1">
      <alignment horizontal="right" vertical="center"/>
    </xf>
    <xf numFmtId="38" fontId="9" fillId="2" borderId="27" xfId="4" applyNumberFormat="1" applyFont="1" applyFill="1" applyBorder="1" applyAlignment="1" applyProtection="1">
      <alignment vertical="center" wrapText="1"/>
    </xf>
    <xf numFmtId="38" fontId="7" fillId="2" borderId="27" xfId="2" applyNumberFormat="1" applyFont="1" applyFill="1" applyBorder="1" applyAlignment="1" applyProtection="1">
      <alignment horizontal="center" vertical="center" wrapText="1"/>
    </xf>
    <xf numFmtId="38" fontId="7" fillId="2" borderId="41" xfId="2" applyNumberFormat="1" applyFont="1" applyFill="1" applyBorder="1" applyAlignment="1" applyProtection="1">
      <alignment horizontal="center" vertical="center" wrapText="1"/>
    </xf>
    <xf numFmtId="0" fontId="16" fillId="5" borderId="26" xfId="0" applyFont="1" applyFill="1" applyBorder="1" applyAlignment="1" applyProtection="1">
      <alignment horizontal="center" vertical="center"/>
    </xf>
    <xf numFmtId="38" fontId="16" fillId="5" borderId="98" xfId="1" applyFont="1" applyFill="1" applyBorder="1" applyAlignment="1" applyProtection="1">
      <alignment horizontal="center" vertical="center"/>
    </xf>
    <xf numFmtId="0" fontId="7" fillId="5" borderId="70" xfId="2" applyFont="1" applyFill="1" applyBorder="1" applyAlignment="1" applyProtection="1">
      <alignment horizontal="center" vertical="center" wrapText="1"/>
    </xf>
    <xf numFmtId="38" fontId="7" fillId="2" borderId="15" xfId="2" applyNumberFormat="1" applyFont="1" applyFill="1" applyBorder="1" applyAlignment="1" applyProtection="1">
      <alignment horizontal="right" vertical="center" wrapText="1"/>
    </xf>
    <xf numFmtId="38" fontId="16" fillId="2" borderId="5" xfId="1" applyNumberFormat="1" applyFont="1" applyFill="1" applyBorder="1" applyAlignment="1" applyProtection="1">
      <alignment horizontal="right" vertical="center"/>
    </xf>
    <xf numFmtId="38" fontId="16" fillId="2" borderId="5" xfId="4" applyNumberFormat="1" applyFont="1" applyFill="1" applyBorder="1" applyAlignment="1" applyProtection="1">
      <alignment horizontal="right" vertical="center" wrapText="1"/>
    </xf>
    <xf numFmtId="38" fontId="16" fillId="2" borderId="5" xfId="0" applyNumberFormat="1" applyFont="1" applyFill="1" applyBorder="1" applyAlignment="1" applyProtection="1">
      <alignment horizontal="right" vertical="center"/>
    </xf>
    <xf numFmtId="38" fontId="7" fillId="2" borderId="5" xfId="2" applyNumberFormat="1" applyFont="1" applyFill="1" applyBorder="1" applyAlignment="1" applyProtection="1">
      <alignment horizontal="right" vertical="center" wrapText="1"/>
    </xf>
    <xf numFmtId="38" fontId="7" fillId="2" borderId="16" xfId="2" applyNumberFormat="1" applyFont="1" applyFill="1" applyBorder="1" applyAlignment="1" applyProtection="1">
      <alignment horizontal="center" vertical="center" wrapText="1"/>
    </xf>
    <xf numFmtId="0" fontId="16" fillId="5" borderId="15" xfId="0" applyFont="1" applyFill="1" applyBorder="1" applyAlignment="1" applyProtection="1">
      <alignment horizontal="center" vertical="center"/>
    </xf>
    <xf numFmtId="38" fontId="16" fillId="5" borderId="96" xfId="1" applyFont="1" applyFill="1" applyBorder="1" applyAlignment="1" applyProtection="1">
      <alignment horizontal="center" vertical="center"/>
    </xf>
    <xf numFmtId="38" fontId="7" fillId="2" borderId="15" xfId="2" applyNumberFormat="1" applyFont="1" applyFill="1" applyBorder="1" applyAlignment="1" applyProtection="1">
      <alignment horizontal="center" vertical="center" wrapText="1"/>
    </xf>
    <xf numFmtId="38" fontId="7" fillId="2" borderId="5" xfId="2" applyNumberFormat="1"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shrinkToFit="1"/>
      <protection locked="0"/>
    </xf>
    <xf numFmtId="0" fontId="22" fillId="5" borderId="112" xfId="0" applyFont="1" applyFill="1" applyBorder="1" applyAlignment="1" applyProtection="1">
      <alignment horizontal="center" vertical="center" shrinkToFit="1"/>
      <protection locked="0"/>
    </xf>
    <xf numFmtId="177" fontId="22" fillId="5" borderId="68" xfId="6" applyNumberFormat="1" applyFont="1" applyFill="1" applyBorder="1" applyAlignment="1" applyProtection="1">
      <alignment horizontal="center" vertical="center"/>
      <protection locked="0"/>
    </xf>
    <xf numFmtId="0" fontId="22" fillId="5" borderId="62" xfId="0" applyFont="1" applyFill="1" applyBorder="1" applyAlignment="1" applyProtection="1">
      <alignment horizontal="center" vertical="center" shrinkToFit="1"/>
      <protection locked="0"/>
    </xf>
    <xf numFmtId="0" fontId="22" fillId="5" borderId="107" xfId="0" applyFont="1" applyFill="1" applyBorder="1" applyAlignment="1" applyProtection="1">
      <alignment horizontal="center" vertical="center" shrinkToFit="1"/>
      <protection locked="0"/>
    </xf>
    <xf numFmtId="177" fontId="22" fillId="5" borderId="70" xfId="6" applyNumberFormat="1" applyFont="1" applyFill="1" applyBorder="1" applyAlignment="1" applyProtection="1">
      <alignment horizontal="center" vertical="center"/>
      <protection locked="0"/>
    </xf>
    <xf numFmtId="0" fontId="22" fillId="2" borderId="96" xfId="2"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left" vertical="center" wrapText="1"/>
      <protection locked="0"/>
    </xf>
    <xf numFmtId="0" fontId="9" fillId="5" borderId="62" xfId="0" applyFont="1" applyFill="1" applyBorder="1" applyAlignment="1" applyProtection="1">
      <alignment horizontal="center" vertical="center" shrinkToFit="1"/>
      <protection locked="0"/>
    </xf>
    <xf numFmtId="0" fontId="9" fillId="5" borderId="107" xfId="0" applyFont="1" applyFill="1" applyBorder="1" applyAlignment="1" applyProtection="1">
      <alignment horizontal="center" vertical="center" shrinkToFit="1"/>
      <protection locked="0"/>
    </xf>
    <xf numFmtId="177" fontId="3" fillId="5" borderId="70" xfId="6" applyNumberFormat="1" applyFont="1" applyFill="1" applyBorder="1" applyAlignment="1" applyProtection="1">
      <alignment horizontal="center" vertical="center"/>
      <protection locked="0"/>
    </xf>
    <xf numFmtId="0" fontId="3" fillId="2" borderId="34"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9" fillId="5" borderId="100" xfId="0" applyFont="1" applyFill="1" applyBorder="1" applyAlignment="1" applyProtection="1">
      <alignment horizontal="center" vertical="center" shrinkToFit="1"/>
      <protection locked="0"/>
    </xf>
    <xf numFmtId="182" fontId="9" fillId="5" borderId="131" xfId="0" applyNumberFormat="1" applyFont="1" applyFill="1" applyBorder="1" applyAlignment="1" applyProtection="1">
      <alignment horizontal="center" vertical="center"/>
      <protection locked="0"/>
    </xf>
    <xf numFmtId="187" fontId="9" fillId="5" borderId="131" xfId="0" applyNumberFormat="1" applyFont="1" applyFill="1" applyBorder="1" applyAlignment="1" applyProtection="1">
      <alignment horizontal="center" vertical="center"/>
      <protection locked="0"/>
    </xf>
    <xf numFmtId="177" fontId="3" fillId="5" borderId="101" xfId="6" applyNumberFormat="1" applyFont="1" applyFill="1" applyBorder="1" applyAlignment="1" applyProtection="1">
      <alignment horizontal="center" vertical="center"/>
      <protection locked="0"/>
    </xf>
    <xf numFmtId="0" fontId="3" fillId="2" borderId="102" xfId="2" applyFont="1" applyFill="1" applyBorder="1" applyAlignment="1" applyProtection="1">
      <alignment horizontal="left" vertical="center" wrapText="1"/>
      <protection locked="0"/>
    </xf>
    <xf numFmtId="0" fontId="3" fillId="2" borderId="22" xfId="3"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left" vertical="center" wrapText="1"/>
      <protection locked="0"/>
    </xf>
    <xf numFmtId="0" fontId="9" fillId="2" borderId="61" xfId="0" applyFont="1" applyFill="1" applyBorder="1" applyAlignment="1" applyProtection="1">
      <alignment horizontal="center" vertical="center" shrinkToFit="1"/>
      <protection locked="0"/>
    </xf>
    <xf numFmtId="182" fontId="9" fillId="2" borderId="11" xfId="0" applyNumberFormat="1" applyFont="1" applyFill="1" applyBorder="1" applyAlignment="1" applyProtection="1">
      <alignment horizontal="center" vertical="center"/>
      <protection locked="0"/>
    </xf>
    <xf numFmtId="187" fontId="3" fillId="2" borderId="56" xfId="2" applyNumberFormat="1" applyFont="1" applyFill="1" applyBorder="1" applyAlignment="1" applyProtection="1">
      <alignment horizontal="center" vertical="center"/>
      <protection locked="0"/>
    </xf>
    <xf numFmtId="177" fontId="3" fillId="5" borderId="72" xfId="6" applyNumberFormat="1" applyFont="1" applyFill="1" applyBorder="1" applyAlignment="1" applyProtection="1">
      <alignment horizontal="center" vertical="center"/>
      <protection locked="0"/>
    </xf>
    <xf numFmtId="0" fontId="3" fillId="2" borderId="95" xfId="2" applyFont="1" applyFill="1" applyBorder="1" applyAlignment="1" applyProtection="1">
      <alignment horizontal="left" vertical="center" wrapText="1"/>
      <protection locked="0"/>
    </xf>
    <xf numFmtId="0" fontId="9" fillId="2" borderId="62" xfId="0" applyFont="1" applyFill="1" applyBorder="1" applyAlignment="1" applyProtection="1">
      <alignment horizontal="center" vertical="center" shrinkToFit="1"/>
      <protection locked="0"/>
    </xf>
    <xf numFmtId="182" fontId="9" fillId="2" borderId="2" xfId="0" applyNumberFormat="1" applyFont="1" applyFill="1" applyBorder="1" applyAlignment="1" applyProtection="1">
      <alignment horizontal="center" vertical="center"/>
      <protection locked="0"/>
    </xf>
    <xf numFmtId="187" fontId="3" fillId="2" borderId="1" xfId="2" applyNumberFormat="1"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wrapText="1"/>
      <protection locked="0"/>
    </xf>
    <xf numFmtId="0" fontId="9" fillId="6" borderId="18" xfId="0" applyFont="1" applyFill="1" applyBorder="1" applyAlignment="1" applyProtection="1">
      <alignment horizontal="left" vertical="center" wrapText="1"/>
      <protection locked="0"/>
    </xf>
    <xf numFmtId="176" fontId="9" fillId="5" borderId="31" xfId="0" applyNumberFormat="1"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shrinkToFit="1"/>
      <protection locked="0"/>
    </xf>
    <xf numFmtId="187" fontId="3" fillId="2" borderId="58" xfId="2" applyNumberFormat="1" applyFont="1" applyFill="1" applyBorder="1" applyAlignment="1" applyProtection="1">
      <alignment horizontal="center" vertical="center"/>
      <protection locked="0"/>
    </xf>
    <xf numFmtId="177" fontId="3" fillId="5" borderId="69" xfId="6" applyNumberFormat="1" applyFont="1" applyFill="1" applyBorder="1" applyAlignment="1" applyProtection="1">
      <alignment horizontal="center" vertical="center"/>
      <protection locked="0"/>
    </xf>
    <xf numFmtId="0" fontId="3" fillId="2" borderId="97" xfId="2" applyFont="1" applyFill="1" applyBorder="1" applyAlignment="1" applyProtection="1">
      <alignment horizontal="left" vertical="center" wrapText="1"/>
      <protection locked="0"/>
    </xf>
    <xf numFmtId="176" fontId="41" fillId="2" borderId="2" xfId="0" applyNumberFormat="1" applyFont="1" applyFill="1" applyBorder="1" applyAlignment="1" applyProtection="1">
      <alignment horizontal="center" vertical="center"/>
      <protection locked="0"/>
    </xf>
    <xf numFmtId="183" fontId="22" fillId="5" borderId="68" xfId="6" applyNumberFormat="1" applyFont="1" applyFill="1" applyBorder="1" applyAlignment="1" applyProtection="1">
      <alignment horizontal="center" vertical="center"/>
      <protection locked="0"/>
    </xf>
    <xf numFmtId="183" fontId="22" fillId="5" borderId="70" xfId="6" applyNumberFormat="1" applyFont="1" applyFill="1" applyBorder="1" applyAlignment="1" applyProtection="1">
      <alignment horizontal="center" vertical="center"/>
      <protection locked="0"/>
    </xf>
    <xf numFmtId="183" fontId="3" fillId="5" borderId="70" xfId="6" applyNumberFormat="1" applyFont="1" applyFill="1" applyBorder="1" applyAlignment="1" applyProtection="1">
      <alignment horizontal="center" vertical="center"/>
      <protection locked="0"/>
    </xf>
    <xf numFmtId="183" fontId="3" fillId="5" borderId="101" xfId="6" applyNumberFormat="1" applyFont="1" applyFill="1" applyBorder="1" applyAlignment="1" applyProtection="1">
      <alignment horizontal="center" vertical="center"/>
      <protection locked="0"/>
    </xf>
    <xf numFmtId="183" fontId="3" fillId="5" borderId="72" xfId="6" applyNumberFormat="1" applyFont="1" applyFill="1" applyBorder="1" applyAlignment="1" applyProtection="1">
      <alignment horizontal="center" vertical="center"/>
      <protection locked="0"/>
    </xf>
    <xf numFmtId="183" fontId="3" fillId="5" borderId="69" xfId="6" applyNumberFormat="1" applyFont="1" applyFill="1" applyBorder="1" applyAlignment="1" applyProtection="1">
      <alignment horizontal="center" vertical="center"/>
      <protection locked="0"/>
    </xf>
    <xf numFmtId="176" fontId="22" fillId="2" borderId="56" xfId="0" applyNumberFormat="1" applyFont="1" applyFill="1" applyBorder="1" applyAlignment="1" applyProtection="1">
      <alignment horizontal="right" vertical="center"/>
      <protection locked="0"/>
    </xf>
    <xf numFmtId="0" fontId="15" fillId="0" borderId="0" xfId="0" applyFont="1">
      <alignment vertical="center"/>
    </xf>
    <xf numFmtId="0" fontId="7" fillId="0" borderId="0" xfId="0" applyFont="1">
      <alignment vertical="center"/>
    </xf>
    <xf numFmtId="0" fontId="37" fillId="0" borderId="0" xfId="0" applyFont="1">
      <alignment vertical="center"/>
    </xf>
    <xf numFmtId="0" fontId="20" fillId="0" borderId="0" xfId="0" applyFont="1" applyProtection="1">
      <alignment vertical="center"/>
      <protection locked="0"/>
    </xf>
    <xf numFmtId="0" fontId="3" fillId="2" borderId="5"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22" fillId="2" borderId="2"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103" xfId="0" applyFont="1" applyFill="1" applyBorder="1" applyAlignment="1" applyProtection="1">
      <alignment horizontal="center" vertical="center"/>
      <protection locked="0"/>
    </xf>
    <xf numFmtId="14" fontId="22" fillId="2" borderId="2" xfId="0" applyNumberFormat="1"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7" fillId="3" borderId="84" xfId="0" applyFont="1" applyFill="1" applyBorder="1" applyAlignment="1">
      <alignment horizontal="center" vertical="center"/>
    </xf>
    <xf numFmtId="0" fontId="7" fillId="3" borderId="56" xfId="0" applyFont="1" applyFill="1" applyBorder="1" applyAlignment="1">
      <alignment horizontal="center" vertical="center"/>
    </xf>
    <xf numFmtId="0" fontId="16" fillId="13" borderId="11" xfId="0" applyFont="1" applyFill="1" applyBorder="1" applyAlignment="1" applyProtection="1">
      <alignment horizontal="center" vertical="center" shrinkToFit="1"/>
      <protection locked="0"/>
    </xf>
    <xf numFmtId="0" fontId="16" fillId="13" borderId="56" xfId="0" applyFont="1" applyFill="1" applyBorder="1" applyAlignment="1" applyProtection="1">
      <alignment horizontal="center" vertical="center" shrinkToFit="1"/>
      <protection locked="0"/>
    </xf>
    <xf numFmtId="0" fontId="16" fillId="13" borderId="95" xfId="0" applyFont="1" applyFill="1" applyBorder="1" applyAlignment="1" applyProtection="1">
      <alignment horizontal="center" vertical="center" shrinkToFit="1"/>
      <protection locked="0"/>
    </xf>
    <xf numFmtId="0" fontId="41" fillId="0" borderId="14" xfId="0" applyFont="1" applyBorder="1" applyAlignment="1">
      <alignment horizontal="left" vertical="top" wrapText="1"/>
    </xf>
    <xf numFmtId="0" fontId="41" fillId="0" borderId="0" xfId="0" applyFont="1" applyAlignment="1">
      <alignment horizontal="left" vertical="top" wrapText="1"/>
    </xf>
    <xf numFmtId="0" fontId="41" fillId="0" borderId="13" xfId="0" applyFont="1" applyBorder="1" applyAlignment="1">
      <alignment horizontal="left" vertical="top" wrapText="1"/>
    </xf>
    <xf numFmtId="0" fontId="41" fillId="0" borderId="24" xfId="0" applyFont="1" applyBorder="1" applyAlignment="1">
      <alignment horizontal="left" vertical="top" wrapText="1"/>
    </xf>
    <xf numFmtId="0" fontId="41" fillId="0" borderId="20" xfId="0" applyFont="1" applyBorder="1" applyAlignment="1">
      <alignment horizontal="left" vertical="top" wrapText="1"/>
    </xf>
    <xf numFmtId="0" fontId="41" fillId="0" borderId="25" xfId="0" applyFont="1" applyBorder="1" applyAlignment="1">
      <alignment horizontal="left" vertical="top" wrapText="1"/>
    </xf>
    <xf numFmtId="0" fontId="9" fillId="0" borderId="0" xfId="0"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3"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0" xfId="0" applyFont="1" applyFill="1" applyBorder="1" applyAlignment="1">
      <alignment horizontal="center" vertical="center" wrapText="1"/>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22" fillId="2" borderId="53" xfId="0" applyFont="1" applyFill="1" applyBorder="1" applyAlignment="1" applyProtection="1">
      <alignment horizontal="center" vertical="center"/>
    </xf>
    <xf numFmtId="0" fontId="22" fillId="2" borderId="42" xfId="0" applyFont="1" applyFill="1" applyBorder="1" applyAlignment="1" applyProtection="1">
      <alignment horizontal="center" vertical="center"/>
    </xf>
    <xf numFmtId="0" fontId="22" fillId="2" borderId="54" xfId="0" applyFont="1" applyFill="1" applyBorder="1" applyAlignment="1" applyProtection="1">
      <alignment horizontal="center" vertical="center"/>
    </xf>
    <xf numFmtId="0" fontId="22" fillId="2" borderId="43" xfId="0" applyFont="1" applyFill="1" applyBorder="1" applyAlignment="1" applyProtection="1">
      <alignment horizontal="center" vertical="center"/>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9" fillId="5" borderId="53"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4"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84"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8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9" fillId="3" borderId="8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6" borderId="5" xfId="0" applyFont="1" applyFill="1" applyBorder="1" applyAlignment="1" applyProtection="1">
      <alignment horizontal="center" vertical="center"/>
      <protection locked="0"/>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top" wrapText="1"/>
      <protection locked="0"/>
    </xf>
    <xf numFmtId="0" fontId="22" fillId="2" borderId="16" xfId="0" applyFont="1" applyFill="1" applyBorder="1" applyAlignment="1" applyProtection="1">
      <alignment horizontal="left" vertical="top" wrapText="1"/>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32" xfId="0" applyFont="1" applyFill="1" applyBorder="1" applyAlignment="1" applyProtection="1">
      <alignment horizontal="center" vertical="center"/>
      <protection locked="0"/>
    </xf>
    <xf numFmtId="0" fontId="22" fillId="6" borderId="33"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22" fillId="2" borderId="10" xfId="0" applyFont="1" applyFill="1" applyBorder="1" applyAlignment="1" applyProtection="1">
      <alignment horizontal="left" vertical="top" wrapText="1"/>
      <protection locked="0"/>
    </xf>
    <xf numFmtId="0" fontId="22" fillId="2" borderId="23" xfId="0" applyFont="1" applyFill="1" applyBorder="1" applyAlignment="1" applyProtection="1">
      <alignment horizontal="left" vertical="top" wrapText="1"/>
      <protection locked="0"/>
    </xf>
    <xf numFmtId="0" fontId="3" fillId="2" borderId="53"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22" fillId="6" borderId="54" xfId="0" applyFont="1" applyFill="1" applyBorder="1" applyAlignment="1" applyProtection="1">
      <alignment horizontal="center" vertical="center"/>
      <protection locked="0"/>
    </xf>
    <xf numFmtId="0" fontId="22" fillId="6" borderId="43" xfId="0" applyFont="1" applyFill="1" applyBorder="1" applyAlignment="1" applyProtection="1">
      <alignment horizontal="center" vertical="center"/>
      <protection locked="0"/>
    </xf>
    <xf numFmtId="0" fontId="22" fillId="6" borderId="5" xfId="0" applyFont="1" applyFill="1" applyBorder="1" applyAlignment="1" applyProtection="1">
      <alignment horizontal="center" vertical="center"/>
      <protection locked="0"/>
    </xf>
    <xf numFmtId="0" fontId="22" fillId="6" borderId="18" xfId="0" applyFont="1" applyFill="1" applyBorder="1" applyAlignment="1" applyProtection="1">
      <alignment horizontal="center" vertical="center"/>
      <protection locked="0"/>
    </xf>
    <xf numFmtId="0" fontId="22" fillId="2" borderId="36" xfId="0" applyFont="1" applyFill="1" applyBorder="1" applyAlignment="1" applyProtection="1">
      <alignment horizontal="left" vertical="top" wrapText="1"/>
      <protection locked="0"/>
    </xf>
    <xf numFmtId="0" fontId="22" fillId="2" borderId="21" xfId="0" applyFont="1" applyFill="1" applyBorder="1" applyAlignment="1" applyProtection="1">
      <alignment horizontal="left" vertical="top" wrapText="1"/>
      <protection locked="0"/>
    </xf>
    <xf numFmtId="0" fontId="22" fillId="2" borderId="102" xfId="0" applyFont="1" applyFill="1" applyBorder="1" applyAlignment="1" applyProtection="1">
      <alignment horizontal="left" vertical="top" wrapText="1"/>
      <protection locked="0"/>
    </xf>
    <xf numFmtId="0" fontId="22" fillId="2" borderId="32" xfId="0" applyFont="1" applyFill="1" applyBorder="1" applyAlignment="1" applyProtection="1">
      <alignment horizontal="left" vertical="top" wrapText="1"/>
      <protection locked="0"/>
    </xf>
    <xf numFmtId="0" fontId="22" fillId="2" borderId="12" xfId="0" applyFont="1" applyFill="1" applyBorder="1" applyAlignment="1" applyProtection="1">
      <alignment horizontal="left" vertical="top" wrapText="1"/>
      <protection locked="0"/>
    </xf>
    <xf numFmtId="0" fontId="22" fillId="2" borderId="98" xfId="0" applyFont="1" applyFill="1" applyBorder="1" applyAlignment="1" applyProtection="1">
      <alignment horizontal="left" vertical="top" wrapText="1"/>
      <protection locked="0"/>
    </xf>
    <xf numFmtId="0" fontId="22" fillId="6" borderId="36" xfId="0" applyFont="1" applyFill="1" applyBorder="1" applyAlignment="1" applyProtection="1">
      <alignment horizontal="center" vertical="center" shrinkToFit="1"/>
      <protection locked="0"/>
    </xf>
    <xf numFmtId="0" fontId="22" fillId="6" borderId="21" xfId="0" applyFont="1" applyFill="1" applyBorder="1" applyAlignment="1" applyProtection="1">
      <alignment horizontal="center" vertical="center" shrinkToFit="1"/>
      <protection locked="0"/>
    </xf>
    <xf numFmtId="0" fontId="22" fillId="6" borderId="37" xfId="0" applyFont="1" applyFill="1" applyBorder="1" applyAlignment="1" applyProtection="1">
      <alignment horizontal="center" vertical="center" shrinkToFit="1"/>
      <protection locked="0"/>
    </xf>
    <xf numFmtId="0" fontId="22" fillId="6" borderId="32" xfId="0" applyFont="1" applyFill="1" applyBorder="1" applyAlignment="1" applyProtection="1">
      <alignment horizontal="center" vertical="center" shrinkToFit="1"/>
      <protection locked="0"/>
    </xf>
    <xf numFmtId="0" fontId="22" fillId="6" borderId="12" xfId="0" applyFont="1" applyFill="1" applyBorder="1" applyAlignment="1" applyProtection="1">
      <alignment horizontal="center" vertical="center" shrinkToFit="1"/>
      <protection locked="0"/>
    </xf>
    <xf numFmtId="0" fontId="22" fillId="6" borderId="33" xfId="0" applyFont="1" applyFill="1" applyBorder="1" applyAlignment="1" applyProtection="1">
      <alignment horizontal="center" vertical="center" shrinkToFit="1"/>
      <protection locked="0"/>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22" fillId="2" borderId="54" xfId="0" applyFont="1" applyFill="1" applyBorder="1" applyAlignment="1" applyProtection="1">
      <alignment horizontal="left" vertical="top" wrapText="1"/>
      <protection locked="0"/>
    </xf>
    <xf numFmtId="0" fontId="22" fillId="2" borderId="20" xfId="0" applyFont="1" applyFill="1" applyBorder="1" applyAlignment="1" applyProtection="1">
      <alignment horizontal="left" vertical="top" wrapText="1"/>
      <protection locked="0"/>
    </xf>
    <xf numFmtId="0" fontId="22" fillId="2" borderId="25"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5" borderId="5" xfId="0" applyFont="1" applyFill="1" applyBorder="1" applyAlignment="1">
      <alignment horizontal="left" vertical="center"/>
    </xf>
    <xf numFmtId="0" fontId="22" fillId="2" borderId="10" xfId="0" applyFont="1" applyFill="1" applyBorder="1" applyAlignment="1" applyProtection="1">
      <alignment horizontal="center" vertical="center"/>
      <protection locked="0"/>
    </xf>
    <xf numFmtId="0" fontId="22" fillId="2" borderId="11" xfId="0" applyFont="1" applyFill="1" applyBorder="1" applyAlignment="1" applyProtection="1">
      <alignment horizontal="left" vertical="center"/>
      <protection locked="0"/>
    </xf>
    <xf numFmtId="0" fontId="22" fillId="2" borderId="56" xfId="0" applyFont="1" applyFill="1" applyBorder="1" applyAlignment="1" applyProtection="1">
      <alignment horizontal="left" vertical="center"/>
      <protection locked="0"/>
    </xf>
    <xf numFmtId="0" fontId="22" fillId="2" borderId="95"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2" fillId="2" borderId="10" xfId="0" applyFont="1" applyFill="1" applyBorder="1" applyAlignment="1" applyProtection="1">
      <alignment horizontal="left" vertical="center" wrapText="1"/>
      <protection locked="0"/>
    </xf>
    <xf numFmtId="0" fontId="22" fillId="2" borderId="1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22" fillId="2" borderId="5" xfId="0" applyFont="1" applyFill="1" applyBorder="1" applyAlignment="1" applyProtection="1">
      <alignment horizontal="center" vertical="center"/>
      <protection locked="0"/>
    </xf>
    <xf numFmtId="0" fontId="22" fillId="2" borderId="2"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96" xfId="0" applyFont="1" applyFill="1" applyBorder="1" applyAlignment="1" applyProtection="1">
      <alignment horizontal="left" vertical="center"/>
      <protection locked="0"/>
    </xf>
    <xf numFmtId="0" fontId="22" fillId="2" borderId="31" xfId="0" applyFont="1" applyFill="1" applyBorder="1" applyAlignment="1" applyProtection="1">
      <alignment horizontal="left" vertical="center"/>
      <protection locked="0"/>
    </xf>
    <xf numFmtId="0" fontId="22" fillId="2" borderId="58" xfId="0" applyFont="1" applyFill="1" applyBorder="1" applyAlignment="1" applyProtection="1">
      <alignment horizontal="left" vertical="center"/>
      <protection locked="0"/>
    </xf>
    <xf numFmtId="0" fontId="22" fillId="2" borderId="97" xfId="0" applyFont="1" applyFill="1" applyBorder="1" applyAlignment="1" applyProtection="1">
      <alignment horizontal="left" vertical="center"/>
      <protection locked="0"/>
    </xf>
    <xf numFmtId="0" fontId="9" fillId="0" borderId="86" xfId="0" applyFont="1" applyFill="1" applyBorder="1" applyAlignment="1" applyProtection="1">
      <alignment horizontal="center" vertical="center"/>
    </xf>
    <xf numFmtId="0" fontId="9" fillId="0" borderId="103" xfId="0" applyFont="1" applyFill="1" applyBorder="1" applyAlignment="1" applyProtection="1">
      <alignment horizontal="center" vertical="center"/>
    </xf>
    <xf numFmtId="0" fontId="9" fillId="0" borderId="90"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103"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3" fillId="3" borderId="53"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5"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1" xfId="2" applyFont="1" applyFill="1" applyBorder="1" applyAlignment="1">
      <alignment horizontal="center" vertical="center"/>
    </xf>
    <xf numFmtId="0" fontId="3" fillId="3" borderId="56"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3" fillId="3" borderId="53" xfId="2" applyFont="1" applyFill="1" applyBorder="1" applyAlignment="1">
      <alignment horizontal="center" vertical="center"/>
    </xf>
    <xf numFmtId="0" fontId="3" fillId="3" borderId="45" xfId="2" applyFont="1" applyFill="1" applyBorder="1" applyAlignment="1">
      <alignment horizontal="center" vertical="center"/>
    </xf>
    <xf numFmtId="0" fontId="3" fillId="3" borderId="54" xfId="2" applyFont="1" applyFill="1" applyBorder="1" applyAlignment="1">
      <alignment horizontal="center" vertical="center"/>
    </xf>
    <xf numFmtId="0" fontId="3" fillId="3" borderId="22" xfId="3" applyFont="1" applyFill="1" applyBorder="1" applyAlignment="1" applyProtection="1">
      <alignment horizontal="center" vertical="center" wrapText="1"/>
    </xf>
    <xf numFmtId="0" fontId="3" fillId="3" borderId="15" xfId="3" applyFont="1" applyFill="1" applyBorder="1" applyAlignment="1" applyProtection="1">
      <alignment horizontal="center" vertical="center" wrapText="1"/>
    </xf>
    <xf numFmtId="0" fontId="3" fillId="3" borderId="17" xfId="3" applyFont="1" applyFill="1" applyBorder="1" applyAlignment="1" applyProtection="1">
      <alignment horizontal="center" vertical="center" wrapText="1"/>
    </xf>
    <xf numFmtId="0" fontId="3" fillId="3" borderId="10" xfId="3" applyFont="1" applyFill="1" applyBorder="1" applyAlignment="1" applyProtection="1">
      <alignment horizontal="center" vertical="center" wrapText="1"/>
    </xf>
    <xf numFmtId="0" fontId="3" fillId="3" borderId="5" xfId="3" applyFont="1" applyFill="1" applyBorder="1" applyAlignment="1" applyProtection="1">
      <alignment horizontal="center" vertical="center" wrapText="1"/>
    </xf>
    <xf numFmtId="0" fontId="3" fillId="3" borderId="18" xfId="3"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 fillId="3" borderId="53" xfId="2" applyFont="1" applyFill="1" applyBorder="1" applyAlignment="1" applyProtection="1">
      <alignment horizontal="center" vertical="center"/>
    </xf>
    <xf numFmtId="0" fontId="3" fillId="3" borderId="45" xfId="2" applyFont="1" applyFill="1" applyBorder="1" applyAlignment="1" applyProtection="1">
      <alignment horizontal="center" vertical="center"/>
    </xf>
    <xf numFmtId="0" fontId="3" fillId="3" borderId="54" xfId="2" applyFont="1" applyFill="1" applyBorder="1" applyAlignment="1" applyProtection="1">
      <alignment horizontal="center" vertical="center"/>
    </xf>
    <xf numFmtId="38" fontId="3" fillId="3" borderId="72" xfId="6" applyFont="1" applyFill="1" applyBorder="1" applyAlignment="1" applyProtection="1">
      <alignment horizontal="center" vertical="center" wrapText="1"/>
    </xf>
    <xf numFmtId="38" fontId="3" fillId="3" borderId="70" xfId="6" applyFont="1" applyFill="1" applyBorder="1" applyAlignment="1" applyProtection="1">
      <alignment horizontal="center" vertical="center" wrapText="1"/>
    </xf>
    <xf numFmtId="38" fontId="3" fillId="3" borderId="69" xfId="6" applyFont="1" applyFill="1" applyBorder="1" applyAlignment="1" applyProtection="1">
      <alignment horizontal="center" vertical="center" wrapText="1"/>
    </xf>
    <xf numFmtId="0" fontId="9" fillId="3" borderId="53" xfId="4" applyFont="1" applyFill="1" applyBorder="1" applyAlignment="1" applyProtection="1">
      <alignment horizontal="center" vertical="center" wrapText="1"/>
    </xf>
    <xf numFmtId="0" fontId="9" fillId="3" borderId="42" xfId="4" applyFont="1" applyFill="1" applyBorder="1" applyAlignment="1" applyProtection="1">
      <alignment horizontal="center" vertical="center" wrapText="1"/>
    </xf>
    <xf numFmtId="0" fontId="9" fillId="3" borderId="32" xfId="4" applyFont="1" applyFill="1" applyBorder="1" applyAlignment="1" applyProtection="1">
      <alignment horizontal="center" vertical="center" wrapText="1"/>
    </xf>
    <xf numFmtId="0" fontId="9" fillId="3" borderId="33" xfId="4" applyFont="1" applyFill="1" applyBorder="1" applyAlignment="1" applyProtection="1">
      <alignment horizontal="center" vertical="center" wrapText="1"/>
    </xf>
    <xf numFmtId="0" fontId="9" fillId="3" borderId="28" xfId="4" applyFont="1" applyFill="1" applyBorder="1" applyAlignment="1" applyProtection="1">
      <alignment horizontal="center" vertical="center" wrapText="1"/>
    </xf>
    <xf numFmtId="0" fontId="9" fillId="3" borderId="12" xfId="4" applyFont="1" applyFill="1" applyBorder="1" applyAlignment="1" applyProtection="1">
      <alignment horizontal="center" vertical="center" wrapText="1"/>
    </xf>
    <xf numFmtId="0" fontId="3" fillId="3" borderId="89" xfId="2" applyFont="1" applyFill="1" applyBorder="1" applyAlignment="1" applyProtection="1">
      <alignment horizontal="center" vertical="center" wrapText="1"/>
    </xf>
    <xf numFmtId="0" fontId="3" fillId="3" borderId="132" xfId="2" applyFont="1" applyFill="1" applyBorder="1" applyAlignment="1" applyProtection="1">
      <alignment horizontal="center" vertical="center" wrapText="1"/>
    </xf>
    <xf numFmtId="0" fontId="3" fillId="3" borderId="44" xfId="2" applyFont="1" applyFill="1" applyBorder="1" applyAlignment="1" applyProtection="1">
      <alignment horizontal="center" vertical="center" wrapText="1"/>
    </xf>
    <xf numFmtId="0" fontId="3" fillId="3" borderId="67" xfId="2" applyFont="1" applyFill="1" applyBorder="1" applyAlignment="1" applyProtection="1">
      <alignment horizontal="center" vertical="center"/>
    </xf>
    <xf numFmtId="0" fontId="3" fillId="3" borderId="68" xfId="2" applyFont="1" applyFill="1" applyBorder="1" applyAlignment="1" applyProtection="1">
      <alignment horizontal="center" vertical="center"/>
    </xf>
    <xf numFmtId="0" fontId="3" fillId="3" borderId="22"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3" fillId="3" borderId="17" xfId="2"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wrapText="1"/>
    </xf>
    <xf numFmtId="0" fontId="9" fillId="3" borderId="84" xfId="0" applyFont="1" applyFill="1" applyBorder="1" applyAlignment="1" applyProtection="1">
      <alignment horizontal="center" vertical="center" wrapText="1"/>
    </xf>
    <xf numFmtId="0" fontId="9" fillId="3" borderId="95" xfId="0" applyFont="1" applyFill="1" applyBorder="1" applyAlignment="1" applyProtection="1">
      <alignment horizontal="center" vertical="center" wrapText="1"/>
    </xf>
    <xf numFmtId="0" fontId="9" fillId="3" borderId="88" xfId="0" applyFont="1" applyFill="1" applyBorder="1" applyAlignment="1" applyProtection="1">
      <alignment horizontal="center" vertical="center" wrapText="1"/>
    </xf>
    <xf numFmtId="0" fontId="9" fillId="3" borderId="55" xfId="0" applyFont="1" applyFill="1" applyBorder="1" applyAlignment="1" applyProtection="1">
      <alignment horizontal="center" vertical="center" wrapText="1"/>
    </xf>
    <xf numFmtId="0" fontId="9" fillId="3" borderId="99" xfId="0" applyFont="1" applyFill="1" applyBorder="1" applyAlignment="1" applyProtection="1">
      <alignment horizontal="center" vertical="center"/>
    </xf>
    <xf numFmtId="0" fontId="9" fillId="3" borderId="94" xfId="0" applyFont="1" applyFill="1" applyBorder="1" applyAlignment="1" applyProtection="1">
      <alignment horizontal="center" vertical="center"/>
    </xf>
    <xf numFmtId="0" fontId="3" fillId="3" borderId="10" xfId="2" applyFont="1" applyFill="1" applyBorder="1" applyAlignment="1" applyProtection="1">
      <alignment horizontal="center" vertical="center" wrapText="1"/>
    </xf>
    <xf numFmtId="0" fontId="3" fillId="3" borderId="5"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3" fillId="3" borderId="16"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72" xfId="2" applyFont="1" applyFill="1" applyBorder="1" applyAlignment="1" applyProtection="1">
      <alignment horizontal="center" vertical="center"/>
    </xf>
    <xf numFmtId="0" fontId="3" fillId="3" borderId="70" xfId="2" applyFont="1" applyFill="1" applyBorder="1" applyAlignment="1" applyProtection="1">
      <alignment horizontal="center" vertical="center"/>
    </xf>
    <xf numFmtId="0" fontId="3" fillId="3" borderId="69" xfId="2" applyFont="1" applyFill="1" applyBorder="1" applyAlignment="1" applyProtection="1">
      <alignment horizontal="center" vertical="center"/>
    </xf>
    <xf numFmtId="0" fontId="22" fillId="3" borderId="10" xfId="5" applyFont="1" applyFill="1" applyBorder="1" applyAlignment="1" applyProtection="1">
      <alignment horizontal="center" vertical="center"/>
    </xf>
    <xf numFmtId="0" fontId="22" fillId="3" borderId="5" xfId="5" applyFont="1" applyFill="1" applyBorder="1" applyAlignment="1" applyProtection="1">
      <alignment horizontal="center" vertical="center"/>
    </xf>
    <xf numFmtId="0" fontId="46" fillId="0" borderId="0" xfId="0" applyFont="1" applyFill="1" applyBorder="1" applyAlignment="1" applyProtection="1">
      <alignment horizontal="left" vertical="center"/>
    </xf>
    <xf numFmtId="0" fontId="3" fillId="3" borderId="95" xfId="2" applyFont="1" applyFill="1" applyBorder="1" applyAlignment="1" applyProtection="1">
      <alignment horizontal="center" vertical="center"/>
    </xf>
    <xf numFmtId="0" fontId="3" fillId="3" borderId="96" xfId="2" applyFont="1" applyFill="1" applyBorder="1" applyAlignment="1" applyProtection="1">
      <alignment horizontal="center" vertical="center"/>
    </xf>
    <xf numFmtId="0" fontId="3" fillId="3" borderId="97" xfId="2" applyFont="1" applyFill="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9" fillId="3" borderId="57"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shrinkToFit="1"/>
    </xf>
    <xf numFmtId="0" fontId="9" fillId="5" borderId="2" xfId="0" applyFont="1" applyFill="1" applyBorder="1" applyAlignment="1" applyProtection="1">
      <alignment horizontal="center" vertical="center"/>
    </xf>
    <xf numFmtId="0" fontId="9" fillId="5" borderId="103" xfId="0" applyFont="1" applyFill="1" applyBorder="1" applyAlignment="1" applyProtection="1">
      <alignment horizontal="center" vertical="center"/>
    </xf>
    <xf numFmtId="176" fontId="9" fillId="5" borderId="5" xfId="0" applyNumberFormat="1" applyFont="1" applyFill="1" applyBorder="1" applyAlignment="1" applyProtection="1">
      <alignment horizontal="center" vertical="center" shrinkToFit="1"/>
    </xf>
    <xf numFmtId="176" fontId="9" fillId="5" borderId="2" xfId="0" applyNumberFormat="1" applyFont="1" applyFill="1" applyBorder="1" applyAlignment="1" applyProtection="1">
      <alignment horizontal="center" vertical="center" shrinkToFit="1"/>
    </xf>
    <xf numFmtId="176" fontId="9" fillId="5" borderId="1" xfId="0" applyNumberFormat="1" applyFont="1" applyFill="1" applyBorder="1" applyAlignment="1" applyProtection="1">
      <alignment horizontal="center" vertical="center" shrinkToFit="1"/>
    </xf>
    <xf numFmtId="176" fontId="9" fillId="5" borderId="103" xfId="0" applyNumberFormat="1" applyFont="1" applyFill="1" applyBorder="1" applyAlignment="1" applyProtection="1">
      <alignment horizontal="center" vertical="center" shrinkToFit="1"/>
    </xf>
    <xf numFmtId="0" fontId="9" fillId="5" borderId="31" xfId="0" applyFont="1" applyFill="1" applyBorder="1" applyAlignment="1" applyProtection="1">
      <alignment horizontal="center" vertical="center"/>
    </xf>
    <xf numFmtId="0" fontId="9" fillId="5" borderId="59" xfId="0" applyFont="1" applyFill="1" applyBorder="1" applyAlignment="1" applyProtection="1">
      <alignment horizontal="center" vertical="center"/>
    </xf>
    <xf numFmtId="176" fontId="9" fillId="5" borderId="31" xfId="0" applyNumberFormat="1" applyFont="1" applyFill="1" applyBorder="1" applyAlignment="1" applyProtection="1">
      <alignment horizontal="center" vertical="center" shrinkToFit="1"/>
    </xf>
    <xf numFmtId="176" fontId="9" fillId="5" borderId="58" xfId="0" applyNumberFormat="1" applyFont="1" applyFill="1" applyBorder="1" applyAlignment="1" applyProtection="1">
      <alignment horizontal="center" vertical="center" shrinkToFit="1"/>
    </xf>
    <xf numFmtId="176" fontId="9" fillId="5" borderId="59" xfId="0" applyNumberFormat="1" applyFont="1" applyFill="1" applyBorder="1" applyAlignment="1" applyProtection="1">
      <alignment horizontal="center" vertical="center" shrinkToFit="1"/>
    </xf>
    <xf numFmtId="176" fontId="9" fillId="5" borderId="96" xfId="0" applyNumberFormat="1" applyFont="1" applyFill="1" applyBorder="1" applyAlignment="1" applyProtection="1">
      <alignment horizontal="center" vertical="center" shrinkToFit="1"/>
    </xf>
    <xf numFmtId="176" fontId="9" fillId="5" borderId="97" xfId="0" applyNumberFormat="1" applyFont="1" applyFill="1" applyBorder="1" applyAlignment="1" applyProtection="1">
      <alignment horizontal="center" vertical="center" shrinkToFit="1"/>
    </xf>
    <xf numFmtId="0" fontId="9" fillId="5" borderId="23" xfId="0" applyFont="1" applyFill="1" applyBorder="1" applyAlignment="1" applyProtection="1">
      <alignment horizontal="center" vertical="center" wrapText="1" shrinkToFit="1"/>
    </xf>
    <xf numFmtId="176" fontId="9" fillId="5" borderId="16" xfId="0" applyNumberFormat="1" applyFont="1" applyFill="1" applyBorder="1" applyAlignment="1" applyProtection="1">
      <alignment horizontal="center" vertical="center" shrinkToFit="1"/>
    </xf>
    <xf numFmtId="0" fontId="3" fillId="0" borderId="1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9" fillId="3" borderId="56" xfId="0"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24"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90" xfId="0" applyFont="1" applyFill="1" applyBorder="1" applyAlignment="1" applyProtection="1">
      <alignment horizontal="center" vertical="center" wrapText="1"/>
    </xf>
    <xf numFmtId="0" fontId="3" fillId="3" borderId="58" xfId="0" applyFont="1" applyFill="1" applyBorder="1" applyAlignment="1" applyProtection="1">
      <alignment horizontal="center" vertical="center" wrapText="1"/>
    </xf>
    <xf numFmtId="0" fontId="3" fillId="3" borderId="59" xfId="0" applyFont="1" applyFill="1" applyBorder="1" applyAlignment="1" applyProtection="1">
      <alignment horizontal="center" vertical="center" wrapText="1"/>
    </xf>
    <xf numFmtId="0" fontId="9" fillId="2" borderId="58" xfId="0" applyFont="1" applyFill="1" applyBorder="1" applyAlignment="1" applyProtection="1">
      <alignment horizontal="left" vertical="center"/>
      <protection locked="0"/>
    </xf>
    <xf numFmtId="0" fontId="9" fillId="2" borderId="97" xfId="0" applyFont="1" applyFill="1" applyBorder="1" applyAlignment="1" applyProtection="1">
      <alignment horizontal="left" vertical="center"/>
      <protection locked="0"/>
    </xf>
    <xf numFmtId="0" fontId="3" fillId="3" borderId="95"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97" xfId="0" applyFont="1" applyFill="1" applyBorder="1" applyAlignment="1" applyProtection="1">
      <alignment horizontal="center" vertical="center"/>
    </xf>
    <xf numFmtId="0" fontId="9" fillId="2" borderId="12"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96" xfId="0" applyFont="1" applyFill="1" applyBorder="1" applyAlignment="1" applyProtection="1">
      <alignment horizontal="left" vertical="center"/>
      <protection locked="0"/>
    </xf>
    <xf numFmtId="0" fontId="3" fillId="3" borderId="53"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3" fillId="3" borderId="54"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0" borderId="108" xfId="0" applyFont="1" applyBorder="1" applyAlignment="1" applyProtection="1">
      <alignment horizontal="center" vertical="center"/>
    </xf>
    <xf numFmtId="0" fontId="3" fillId="0" borderId="98" xfId="0" applyFont="1" applyBorder="1" applyAlignment="1" applyProtection="1">
      <alignment horizontal="center" vertical="center"/>
    </xf>
    <xf numFmtId="0" fontId="3" fillId="3" borderId="30"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9" fillId="5" borderId="81" xfId="0" applyFont="1" applyFill="1" applyBorder="1" applyAlignment="1" applyProtection="1">
      <alignment horizontal="center" vertical="center"/>
    </xf>
    <xf numFmtId="0" fontId="9" fillId="5" borderId="12" xfId="0" applyFont="1" applyFill="1" applyBorder="1" applyAlignment="1" applyProtection="1">
      <alignment horizontal="center" vertical="center"/>
    </xf>
    <xf numFmtId="0" fontId="9" fillId="5" borderId="33" xfId="0" applyFont="1" applyFill="1" applyBorder="1" applyAlignment="1" applyProtection="1">
      <alignment horizontal="center" vertical="center"/>
    </xf>
    <xf numFmtId="0" fontId="9" fillId="5" borderId="86" xfId="0"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0" fontId="9" fillId="5" borderId="85" xfId="0" applyFont="1" applyFill="1" applyBorder="1" applyAlignment="1" applyProtection="1">
      <alignment horizontal="center" vertical="center"/>
    </xf>
    <xf numFmtId="0" fontId="9" fillId="5" borderId="21" xfId="0" applyFont="1" applyFill="1" applyBorder="1" applyAlignment="1" applyProtection="1">
      <alignment horizontal="center" vertical="center"/>
    </xf>
    <xf numFmtId="0" fontId="9" fillId="5" borderId="37" xfId="0" applyFont="1" applyFill="1" applyBorder="1" applyAlignment="1" applyProtection="1">
      <alignment horizontal="center" vertical="center"/>
    </xf>
    <xf numFmtId="0" fontId="3" fillId="0" borderId="105" xfId="0" applyFont="1" applyBorder="1" applyAlignment="1" applyProtection="1">
      <alignment horizontal="center" vertical="center"/>
    </xf>
    <xf numFmtId="0" fontId="3" fillId="0" borderId="96" xfId="0" applyFont="1" applyBorder="1" applyAlignment="1" applyProtection="1">
      <alignment horizontal="center" vertical="center"/>
    </xf>
    <xf numFmtId="0" fontId="3" fillId="0" borderId="107" xfId="0" applyFont="1" applyBorder="1" applyAlignment="1" applyProtection="1">
      <alignment horizontal="center" vertical="center"/>
    </xf>
    <xf numFmtId="0" fontId="3" fillId="0" borderId="102" xfId="0" applyFont="1" applyBorder="1" applyAlignment="1" applyProtection="1">
      <alignment horizontal="center" vertical="center"/>
    </xf>
    <xf numFmtId="0" fontId="3" fillId="0" borderId="104" xfId="0" applyFont="1" applyBorder="1" applyAlignment="1" applyProtection="1">
      <alignment horizontal="center" vertical="center"/>
    </xf>
    <xf numFmtId="0" fontId="3" fillId="0" borderId="95"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97" xfId="0" applyFont="1" applyBorder="1" applyAlignment="1" applyProtection="1">
      <alignment horizontal="center" vertical="center"/>
    </xf>
    <xf numFmtId="0" fontId="3" fillId="3" borderId="11" xfId="0" applyFont="1" applyFill="1" applyBorder="1" applyAlignment="1" applyProtection="1">
      <alignment horizontal="center" vertical="center"/>
    </xf>
    <xf numFmtId="0" fontId="47" fillId="0" borderId="14" xfId="0" applyFont="1" applyBorder="1" applyAlignment="1" applyProtection="1">
      <alignment horizontal="left" vertical="center" shrinkToFit="1"/>
    </xf>
    <xf numFmtId="0" fontId="47" fillId="0" borderId="0" xfId="0" applyFont="1" applyAlignment="1" applyProtection="1">
      <alignment horizontal="left" vertical="center" shrinkToFit="1"/>
    </xf>
    <xf numFmtId="0" fontId="9" fillId="3" borderId="11"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57" xfId="0" applyFont="1" applyFill="1" applyBorder="1" applyAlignment="1" applyProtection="1">
      <alignment horizontal="center" vertical="center"/>
    </xf>
    <xf numFmtId="0" fontId="9" fillId="3" borderId="2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180" fontId="22" fillId="2" borderId="2" xfId="0" applyNumberFormat="1" applyFont="1" applyFill="1" applyBorder="1" applyAlignment="1" applyProtection="1">
      <alignment horizontal="center" vertical="center" wrapText="1"/>
      <protection locked="0"/>
    </xf>
    <xf numFmtId="180" fontId="22" fillId="2" borderId="96" xfId="0" applyNumberFormat="1" applyFont="1" applyFill="1" applyBorder="1" applyAlignment="1" applyProtection="1">
      <alignment horizontal="center" vertical="center" wrapText="1"/>
      <protection locked="0"/>
    </xf>
    <xf numFmtId="180" fontId="22" fillId="2" borderId="31" xfId="0" applyNumberFormat="1" applyFont="1" applyFill="1" applyBorder="1" applyAlignment="1" applyProtection="1">
      <alignment horizontal="center" vertical="center" wrapText="1"/>
      <protection locked="0"/>
    </xf>
    <xf numFmtId="180" fontId="22" fillId="2" borderId="97" xfId="0" applyNumberFormat="1" applyFont="1" applyFill="1" applyBorder="1" applyAlignment="1" applyProtection="1">
      <alignment horizontal="center" vertical="center" wrapText="1"/>
      <protection locked="0"/>
    </xf>
    <xf numFmtId="0" fontId="9" fillId="5" borderId="90" xfId="0" applyFont="1" applyFill="1" applyBorder="1" applyAlignment="1" applyProtection="1">
      <alignment horizontal="center" vertical="center"/>
    </xf>
    <xf numFmtId="0" fontId="9" fillId="5" borderId="58" xfId="0" applyFont="1" applyFill="1" applyBorder="1" applyAlignment="1" applyProtection="1">
      <alignment horizontal="center" vertical="center"/>
    </xf>
    <xf numFmtId="0" fontId="22" fillId="2" borderId="2"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protection locked="0"/>
    </xf>
    <xf numFmtId="0" fontId="22" fillId="2" borderId="103" xfId="0" applyNumberFormat="1" applyFont="1" applyFill="1" applyBorder="1" applyAlignment="1" applyProtection="1">
      <alignment horizontal="center" vertical="center" wrapText="1"/>
      <protection locked="0"/>
    </xf>
    <xf numFmtId="0" fontId="22" fillId="2" borderId="31"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protection locked="0"/>
    </xf>
    <xf numFmtId="0" fontId="22" fillId="2" borderId="59" xfId="0" applyNumberFormat="1" applyFont="1" applyFill="1" applyBorder="1" applyAlignment="1" applyProtection="1">
      <alignment horizontal="center" vertical="center" wrapText="1"/>
      <protection locked="0"/>
    </xf>
    <xf numFmtId="180" fontId="22" fillId="2" borderId="1" xfId="0" applyNumberFormat="1" applyFont="1" applyFill="1" applyBorder="1" applyAlignment="1" applyProtection="1">
      <alignment horizontal="center" vertical="center" wrapText="1"/>
      <protection locked="0"/>
    </xf>
    <xf numFmtId="180" fontId="22" fillId="2" borderId="103" xfId="0" applyNumberFormat="1" applyFont="1" applyFill="1" applyBorder="1" applyAlignment="1" applyProtection="1">
      <alignment horizontal="center" vertical="center" wrapText="1"/>
      <protection locked="0"/>
    </xf>
    <xf numFmtId="180" fontId="22" fillId="2" borderId="58" xfId="0" applyNumberFormat="1" applyFont="1" applyFill="1" applyBorder="1" applyAlignment="1" applyProtection="1">
      <alignment horizontal="center" vertical="center" wrapText="1"/>
      <protection locked="0"/>
    </xf>
    <xf numFmtId="180" fontId="22" fillId="2" borderId="59" xfId="0" applyNumberFormat="1" applyFont="1" applyFill="1" applyBorder="1" applyAlignment="1" applyProtection="1">
      <alignment horizontal="center" vertical="center" wrapText="1"/>
      <protection locked="0"/>
    </xf>
    <xf numFmtId="0" fontId="22" fillId="2" borderId="67" xfId="9" applyFont="1" applyFill="1" applyBorder="1" applyAlignment="1" applyProtection="1">
      <alignment vertical="top" wrapText="1"/>
      <protection locked="0"/>
    </xf>
    <xf numFmtId="0" fontId="9" fillId="2" borderId="110" xfId="9" applyFont="1" applyFill="1" applyBorder="1" applyAlignment="1" applyProtection="1">
      <alignment vertical="top" wrapText="1"/>
      <protection locked="0"/>
    </xf>
    <xf numFmtId="0" fontId="9" fillId="2" borderId="11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6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rgb="FFFFFF00"/>
        </patternFill>
      </fill>
    </dxf>
    <dxf>
      <fill>
        <patternFill>
          <bgColor rgb="FFFFFF00"/>
        </patternFill>
      </fill>
    </dxf>
    <dxf>
      <fill>
        <patternFill patternType="solid">
          <bgColor theme="0" tint="-0.24994659260841701"/>
        </patternFill>
      </fill>
    </dxf>
    <dxf>
      <fill>
        <patternFill patternType="none">
          <bgColor auto="1"/>
        </patternFill>
      </fill>
    </dxf>
    <dxf>
      <fill>
        <patternFill>
          <bgColor rgb="FFFFFF00"/>
        </patternFill>
      </fill>
    </dxf>
    <dxf>
      <fill>
        <patternFill patternType="solid">
          <bgColor theme="0" tint="-0.24994659260841701"/>
        </patternFill>
      </fill>
    </dxf>
    <dxf>
      <fill>
        <patternFill>
          <bgColor rgb="FFFFFF00"/>
        </patternFill>
      </fill>
    </dxf>
    <dxf>
      <fill>
        <patternFill patternType="solid">
          <bgColor rgb="FFFFFF00"/>
        </patternFill>
      </fill>
    </dxf>
    <dxf>
      <fill>
        <patternFill patternType="none">
          <bgColor auto="1"/>
        </patternFill>
      </fill>
    </dxf>
    <dxf>
      <fill>
        <patternFill>
          <bgColor rgb="FFFFFF00"/>
        </patternFill>
      </fill>
    </dxf>
    <dxf>
      <fill>
        <patternFill patternType="solid">
          <bgColor theme="0" tint="-0.24994659260841701"/>
        </patternFill>
      </fill>
    </dxf>
    <dxf>
      <fill>
        <patternFill>
          <bgColor rgb="FFFFFF00"/>
        </patternFill>
      </fill>
    </dxf>
    <dxf>
      <fill>
        <patternFill patternType="solid">
          <bgColor theme="0" tint="-0.2499465926084170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theme="0" tint="-0.24994659260841701"/>
        </patternFill>
      </fill>
    </dxf>
    <dxf>
      <fill>
        <patternFill>
          <bgColor rgb="FFFFFF00"/>
        </patternFill>
      </fill>
    </dxf>
    <dxf>
      <fill>
        <patternFill patternType="solid">
          <bgColor theme="0" tint="-0.24994659260841701"/>
        </patternFill>
      </fill>
    </dxf>
    <dxf>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theme="5" tint="0.79998168889431442"/>
        </patternFill>
      </fill>
    </dxf>
    <dxf>
      <font>
        <color theme="0"/>
      </font>
      <fill>
        <patternFill>
          <bgColor theme="0"/>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K$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R3" lockText="1"/>
</file>

<file path=xl/ctrlProps/ctrlProp8.xml><?xml version="1.0" encoding="utf-8"?>
<formControlPr xmlns="http://schemas.microsoft.com/office/spreadsheetml/2009/9/main" objectType="CheckBox" fmlaLink="BT3" lockText="1"/>
</file>

<file path=xl/ctrlProps/ctrlProp9.xml><?xml version="1.0" encoding="utf-8"?>
<formControlPr xmlns="http://schemas.microsoft.com/office/spreadsheetml/2009/9/main" objectType="CheckBox" fmlaLink="BT3"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3</xdr:row>
          <xdr:rowOff>19050</xdr:rowOff>
        </xdr:from>
        <xdr:to>
          <xdr:col>36</xdr:col>
          <xdr:colOff>0</xdr:colOff>
          <xdr:row>4</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63742</xdr:colOff>
      <xdr:row>25</xdr:row>
      <xdr:rowOff>228685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44451</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xdr:from>
      <xdr:col>24</xdr:col>
      <xdr:colOff>0</xdr:colOff>
      <xdr:row>13</xdr:row>
      <xdr:rowOff>41413</xdr:rowOff>
    </xdr:from>
    <xdr:to>
      <xdr:col>38</xdr:col>
      <xdr:colOff>41413</xdr:colOff>
      <xdr:row>18</xdr:row>
      <xdr:rowOff>33131</xdr:rowOff>
    </xdr:to>
    <xdr:sp macro="" textlink="">
      <xdr:nvSpPr>
        <xdr:cNvPr id="6" name="AutoShape 33">
          <a:extLst>
            <a:ext uri="{FF2B5EF4-FFF2-40B4-BE49-F238E27FC236}">
              <a16:creationId xmlns:a16="http://schemas.microsoft.com/office/drawing/2014/main" id="{00000000-0008-0000-0100-000006000000}"/>
            </a:ext>
          </a:extLst>
        </xdr:cNvPr>
        <xdr:cNvSpPr>
          <a:spLocks noChangeArrowheads="1"/>
        </xdr:cNvSpPr>
      </xdr:nvSpPr>
      <xdr:spPr bwMode="auto">
        <a:xfrm>
          <a:off x="4174435" y="2327413"/>
          <a:ext cx="2476500" cy="1051892"/>
        </a:xfrm>
        <a:prstGeom prst="wedgeRectCallout">
          <a:avLst>
            <a:gd name="adj1" fmla="val -59613"/>
            <a:gd name="adj2" fmla="val -9424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算定対象とする基準年度を選択してください。</a:t>
          </a:r>
          <a:endParaRPr lang="en-US" altLang="ja-JP" sz="1000">
            <a:latin typeface="ＭＳ Ｐゴシック" panose="020B0600070205080204" pitchFamily="50" charset="-128"/>
            <a:ea typeface="ＭＳ Ｐゴシック" panose="020B0600070205080204" pitchFamily="50" charset="-128"/>
            <a:cs typeface="+mn-cs"/>
          </a:endParaRPr>
        </a:p>
        <a:p>
          <a:pPr marL="0" indent="0" algn="l" rtl="0">
            <a:lnSpc>
              <a:spcPts val="1100"/>
            </a:lnSpc>
            <a:defRPr sz="1000"/>
          </a:pP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令和５年度のみを算定対象とする場合には</a:t>
          </a:r>
          <a:endParaRPr lang="en-US" altLang="ja-JP" sz="1000">
            <a:solidFill>
              <a:srgbClr val="FF0000"/>
            </a:solidFill>
            <a:latin typeface="ＭＳ Ｐゴシック" panose="020B0600070205080204" pitchFamily="50" charset="-128"/>
            <a:ea typeface="ＭＳ Ｐゴシック" panose="020B0600070205080204" pitchFamily="50" charset="-128"/>
            <a:cs typeface="+mn-cs"/>
          </a:endParaRPr>
        </a:p>
        <a:p>
          <a:pPr marL="0" indent="0" algn="l" rtl="0">
            <a:lnSpc>
              <a:spcPts val="1100"/>
            </a:lnSpc>
            <a:defRPr sz="1000"/>
          </a:pP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4</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、排出源リスト」の算定対象年度の修正と「⑥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-1</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」シートの内容を「⑥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-2</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」「⑥</a:t>
          </a:r>
          <a:r>
            <a:rPr lang="en-US" altLang="ja-JP" sz="1000">
              <a:solidFill>
                <a:srgbClr val="FF0000"/>
              </a:solidFill>
              <a:latin typeface="ＭＳ Ｐゴシック" panose="020B0600070205080204" pitchFamily="50" charset="-128"/>
              <a:ea typeface="ＭＳ Ｐゴシック" panose="020B0600070205080204" pitchFamily="50" charset="-128"/>
              <a:cs typeface="+mn-cs"/>
            </a:rPr>
            <a:t>-3</a:t>
          </a:r>
          <a:r>
            <a:rPr lang="ja-JP" altLang="en-US" sz="1000">
              <a:solidFill>
                <a:srgbClr val="FF0000"/>
              </a:solidFill>
              <a:latin typeface="ＭＳ Ｐゴシック" panose="020B0600070205080204" pitchFamily="50" charset="-128"/>
              <a:ea typeface="ＭＳ Ｐゴシック" panose="020B0600070205080204" pitchFamily="50" charset="-128"/>
              <a:cs typeface="+mn-cs"/>
            </a:rPr>
            <a:t>」シートに値の貼り付けにて転記してください。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742950</xdr:colOff>
          <xdr:row>0</xdr:row>
          <xdr:rowOff>114300</xdr:rowOff>
        </xdr:from>
        <xdr:to>
          <xdr:col>14</xdr:col>
          <xdr:colOff>142875</xdr:colOff>
          <xdr:row>2</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180975</xdr:colOff>
      <xdr:row>19</xdr:row>
      <xdr:rowOff>142875</xdr:rowOff>
    </xdr:from>
    <xdr:to>
      <xdr:col>16</xdr:col>
      <xdr:colOff>2628900</xdr:colOff>
      <xdr:row>24</xdr:row>
      <xdr:rowOff>60960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5495925" y="4286250"/>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519953</xdr:colOff>
      <xdr:row>14</xdr:row>
      <xdr:rowOff>0</xdr:rowOff>
    </xdr:from>
    <xdr:to>
      <xdr:col>16</xdr:col>
      <xdr:colOff>1745727</xdr:colOff>
      <xdr:row>16</xdr:row>
      <xdr:rowOff>181386</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3451412" y="3083859"/>
          <a:ext cx="4391585" cy="639856"/>
        </a:xfrm>
        <a:prstGeom prst="wedgeRectCallout">
          <a:avLst>
            <a:gd name="adj1" fmla="val -61927"/>
            <a:gd name="adj2" fmla="val -118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「排出削減目標量」は第三者検証機関による検証の対象外です。目標保有者様のもとで、正しい数値が転記されていることをご確認ください。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142875</xdr:colOff>
      <xdr:row>25</xdr:row>
      <xdr:rowOff>209550</xdr:rowOff>
    </xdr:from>
    <xdr:to>
      <xdr:col>16</xdr:col>
      <xdr:colOff>2450726</xdr:colOff>
      <xdr:row>28</xdr:row>
      <xdr:rowOff>37540</xdr:rowOff>
    </xdr:to>
    <xdr:sp macro="" textlink="">
      <xdr:nvSpPr>
        <xdr:cNvPr id="3" name="AutoShape 3">
          <a:extLst>
            <a:ext uri="{FF2B5EF4-FFF2-40B4-BE49-F238E27FC236}">
              <a16:creationId xmlns:a16="http://schemas.microsoft.com/office/drawing/2014/main" id="{3580800B-26E3-4999-A75A-D6C6925DCA51}"/>
            </a:ext>
          </a:extLst>
        </xdr:cNvPr>
        <xdr:cNvSpPr>
          <a:spLocks noChangeArrowheads="1"/>
        </xdr:cNvSpPr>
      </xdr:nvSpPr>
      <xdr:spPr bwMode="auto">
        <a:xfrm>
          <a:off x="5448300" y="5848350"/>
          <a:ext cx="3107951" cy="437590"/>
        </a:xfrm>
        <a:prstGeom prst="wedgeRectCallout">
          <a:avLst>
            <a:gd name="adj1" fmla="val -54477"/>
            <a:gd name="adj2" fmla="val -7172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算定対象を令和</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年度のみとした場合には、すべての行に</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同じ数字をコピーして記入してください。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1902280</xdr:colOff>
      <xdr:row>12</xdr:row>
      <xdr:rowOff>85726</xdr:rowOff>
    </xdr:from>
    <xdr:to>
      <xdr:col>1</xdr:col>
      <xdr:colOff>4531180</xdr:colOff>
      <xdr:row>14</xdr:row>
      <xdr:rowOff>266700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000251" y="3846740"/>
          <a:ext cx="2628900" cy="845003"/>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年度を例として提示したが、令和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年度も同様に記入すること。</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1895475</xdr:colOff>
          <xdr:row>1</xdr:row>
          <xdr:rowOff>247650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B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xdr:row>
          <xdr:rowOff>19050</xdr:rowOff>
        </xdr:from>
        <xdr:to>
          <xdr:col>3</xdr:col>
          <xdr:colOff>285750</xdr:colOff>
          <xdr:row>1</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914400</xdr:colOff>
      <xdr:row>14</xdr:row>
      <xdr:rowOff>171450</xdr:rowOff>
    </xdr:from>
    <xdr:to>
      <xdr:col>5</xdr:col>
      <xdr:colOff>111579</xdr:colOff>
      <xdr:row>15</xdr:row>
      <xdr:rowOff>303711</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4857750" y="3762375"/>
          <a:ext cx="2492829" cy="551361"/>
        </a:xfrm>
        <a:prstGeom prst="wedgeRectCallout">
          <a:avLst>
            <a:gd name="adj1" fmla="val 44947"/>
            <a:gd name="adj2" fmla="val -10164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5</xdr:col>
      <xdr:colOff>2149607</xdr:colOff>
      <xdr:row>0</xdr:row>
      <xdr:rowOff>119103</xdr:rowOff>
    </xdr:from>
    <xdr:to>
      <xdr:col>9</xdr:col>
      <xdr:colOff>174171</xdr:colOff>
      <xdr:row>6</xdr:row>
      <xdr:rowOff>87085</xdr:rowOff>
    </xdr:to>
    <xdr:sp macro="" textlink="">
      <xdr:nvSpPr>
        <xdr:cNvPr id="2" name="AutoShape 8">
          <a:extLst>
            <a:ext uri="{FF2B5EF4-FFF2-40B4-BE49-F238E27FC236}">
              <a16:creationId xmlns:a16="http://schemas.microsoft.com/office/drawing/2014/main" id="{00000000-0008-0000-0200-000002000000}"/>
            </a:ext>
          </a:extLst>
        </xdr:cNvPr>
        <xdr:cNvSpPr>
          <a:spLocks noChangeArrowheads="1"/>
        </xdr:cNvSpPr>
      </xdr:nvSpPr>
      <xdr:spPr bwMode="auto">
        <a:xfrm>
          <a:off x="10716664" y="119103"/>
          <a:ext cx="3543621" cy="708211"/>
        </a:xfrm>
        <a:prstGeom prst="wedgeRectCallout">
          <a:avLst>
            <a:gd name="adj1" fmla="val -60153"/>
            <a:gd name="adj2" fmla="val 7288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「事業者」ではなく</a:t>
          </a: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「事業所（工場</a:t>
          </a:r>
          <a:r>
            <a:rPr lang="en-US" altLang="ja-JP">
              <a:solidFill>
                <a:srgbClr val="FF0000"/>
              </a:solidFill>
              <a:latin typeface="ＭＳ Ｐゴシック" panose="020B0600070205080204" pitchFamily="50" charset="-128"/>
              <a:ea typeface="ＭＳ Ｐゴシック" panose="020B0600070205080204" pitchFamily="50" charset="-128"/>
            </a:rPr>
            <a:t>/</a:t>
          </a:r>
          <a:r>
            <a:rPr lang="ja-JP" altLang="en-US">
              <a:solidFill>
                <a:srgbClr val="FF0000"/>
              </a:solidFill>
              <a:latin typeface="ＭＳ Ｐゴシック" panose="020B0600070205080204" pitchFamily="50" charset="-128"/>
              <a:ea typeface="ＭＳ Ｐゴシック" panose="020B0600070205080204" pitchFamily="50" charset="-128"/>
            </a:rPr>
            <a:t>事業場）」の産業分類コードを選択してください。</a:t>
          </a:r>
        </a:p>
      </xdr:txBody>
    </xdr:sp>
    <xdr:clientData/>
  </xdr:twoCellAnchor>
  <xdr:twoCellAnchor editAs="oneCell">
    <xdr:from>
      <xdr:col>2</xdr:col>
      <xdr:colOff>1023257</xdr:colOff>
      <xdr:row>16</xdr:row>
      <xdr:rowOff>54430</xdr:rowOff>
    </xdr:from>
    <xdr:to>
      <xdr:col>4</xdr:col>
      <xdr:colOff>870858</xdr:colOff>
      <xdr:row>19</xdr:row>
      <xdr:rowOff>1</xdr:rowOff>
    </xdr:to>
    <xdr:sp macro="" textlink="">
      <xdr:nvSpPr>
        <xdr:cNvPr id="6" name="AutoShape 8">
          <a:extLst>
            <a:ext uri="{FF2B5EF4-FFF2-40B4-BE49-F238E27FC236}">
              <a16:creationId xmlns:a16="http://schemas.microsoft.com/office/drawing/2014/main" id="{00000000-0008-0000-0200-000006000000}"/>
            </a:ext>
          </a:extLst>
        </xdr:cNvPr>
        <xdr:cNvSpPr>
          <a:spLocks noChangeArrowheads="1"/>
        </xdr:cNvSpPr>
      </xdr:nvSpPr>
      <xdr:spPr bwMode="auto">
        <a:xfrm>
          <a:off x="1654628" y="3973287"/>
          <a:ext cx="4495801" cy="642257"/>
        </a:xfrm>
        <a:prstGeom prst="wedgeRectCallout">
          <a:avLst>
            <a:gd name="adj1" fmla="val -46562"/>
            <a:gd name="adj2" fmla="val -2755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システム上に表示されている事業所名と全く同じ名称を記入ください</a:t>
          </a:r>
          <a:br>
            <a:rPr lang="en-US" altLang="ja-JP">
              <a:solidFill>
                <a:srgbClr val="FF0000"/>
              </a:solidFill>
              <a:latin typeface="ＭＳ Ｐゴシック" panose="020B0600070205080204" pitchFamily="50" charset="-128"/>
              <a:ea typeface="ＭＳ Ｐゴシック" panose="020B0600070205080204" pitchFamily="50" charset="-128"/>
            </a:rPr>
          </a:br>
          <a:r>
            <a:rPr lang="ja-JP" altLang="en-US">
              <a:solidFill>
                <a:srgbClr val="FF0000"/>
              </a:solidFill>
              <a:latin typeface="ＭＳ Ｐゴシック" panose="020B0600070205080204" pitchFamily="50" charset="-128"/>
              <a:ea typeface="ＭＳ Ｐゴシック" panose="020B0600070205080204" pitchFamily="50" charset="-128"/>
            </a:rPr>
            <a:t>（システムからコピー＆ペーストすることを推奨します）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657350" y="1885950"/>
          <a:ext cx="3715264" cy="3603421"/>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41</xdr:row>
      <xdr:rowOff>27709</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24025" y="5862638"/>
          <a:ext cx="3679069" cy="618259"/>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123826</xdr:colOff>
      <xdr:row>11</xdr:row>
      <xdr:rowOff>104775</xdr:rowOff>
    </xdr:from>
    <xdr:to>
      <xdr:col>33</xdr:col>
      <xdr:colOff>180110</xdr:colOff>
      <xdr:row>36</xdr:row>
      <xdr:rowOff>13854</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791201" y="1914525"/>
          <a:ext cx="818284" cy="3778610"/>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152417</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905000"/>
          <a:ext cx="829991" cy="3574029"/>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72163"/>
          <a:ext cx="864916" cy="95363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51</xdr:col>
      <xdr:colOff>33188</xdr:colOff>
      <xdr:row>51</xdr:row>
      <xdr:rowOff>41808</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160161</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173403</xdr:colOff>
      <xdr:row>55</xdr:row>
      <xdr:rowOff>186886</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95250</xdr:colOff>
          <xdr:row>0</xdr:row>
          <xdr:rowOff>104775</xdr:rowOff>
        </xdr:from>
        <xdr:to>
          <xdr:col>18</xdr:col>
          <xdr:colOff>28575</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19</xdr:col>
      <xdr:colOff>138545</xdr:colOff>
      <xdr:row>41</xdr:row>
      <xdr:rowOff>110837</xdr:rowOff>
    </xdr:from>
    <xdr:to>
      <xdr:col>30</xdr:col>
      <xdr:colOff>55419</xdr:colOff>
      <xdr:row>48</xdr:row>
      <xdr:rowOff>104748</xdr:rowOff>
    </xdr:to>
    <xdr:pic>
      <xdr:nvPicPr>
        <xdr:cNvPr id="7168" name="図 7167">
          <a:extLst>
            <a:ext uri="{FF2B5EF4-FFF2-40B4-BE49-F238E27FC236}">
              <a16:creationId xmlns:a16="http://schemas.microsoft.com/office/drawing/2014/main" id="{00000000-0008-0000-0300-0000001C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888" b="9283"/>
        <a:stretch/>
      </xdr:blipFill>
      <xdr:spPr bwMode="auto">
        <a:xfrm>
          <a:off x="3906981" y="6483928"/>
          <a:ext cx="2050474" cy="1060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105653</xdr:colOff>
      <xdr:row>43</xdr:row>
      <xdr:rowOff>136813</xdr:rowOff>
    </xdr:from>
    <xdr:to>
      <xdr:col>38</xdr:col>
      <xdr:colOff>162015</xdr:colOff>
      <xdr:row>46</xdr:row>
      <xdr:rowOff>106361</xdr:rowOff>
    </xdr:to>
    <xdr:sp macro="" textlink="">
      <xdr:nvSpPr>
        <xdr:cNvPr id="7170" name="AutoShape 48">
          <a:extLst>
            <a:ext uri="{FF2B5EF4-FFF2-40B4-BE49-F238E27FC236}">
              <a16:creationId xmlns:a16="http://schemas.microsoft.com/office/drawing/2014/main" id="{00000000-0008-0000-0300-0000021C0000}"/>
            </a:ext>
          </a:extLst>
        </xdr:cNvPr>
        <xdr:cNvSpPr>
          <a:spLocks noChangeArrowheads="1"/>
        </xdr:cNvSpPr>
      </xdr:nvSpPr>
      <xdr:spPr bwMode="auto">
        <a:xfrm>
          <a:off x="6007689" y="6814704"/>
          <a:ext cx="1608071" cy="426748"/>
        </a:xfrm>
        <a:prstGeom prst="wedgeRectCallout">
          <a:avLst>
            <a:gd name="adj1" fmla="val -71332"/>
            <a:gd name="adj2" fmla="val -9153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chemeClr val="tx1"/>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138545</xdr:colOff>
      <xdr:row>61</xdr:row>
      <xdr:rowOff>57150</xdr:rowOff>
    </xdr:from>
    <xdr:to>
      <xdr:col>50</xdr:col>
      <xdr:colOff>66675</xdr:colOff>
      <xdr:row>66</xdr:row>
      <xdr:rowOff>0</xdr:rowOff>
    </xdr:to>
    <xdr:sp macro="" textlink="">
      <xdr:nvSpPr>
        <xdr:cNvPr id="7171" name="AutoShape 48">
          <a:extLst>
            <a:ext uri="{FF2B5EF4-FFF2-40B4-BE49-F238E27FC236}">
              <a16:creationId xmlns:a16="http://schemas.microsoft.com/office/drawing/2014/main" id="{E6A13E6E-BB0B-4A3A-9BCD-339E35B89494}"/>
            </a:ext>
          </a:extLst>
        </xdr:cNvPr>
        <xdr:cNvSpPr>
          <a:spLocks noChangeArrowheads="1"/>
        </xdr:cNvSpPr>
      </xdr:nvSpPr>
      <xdr:spPr bwMode="auto">
        <a:xfrm>
          <a:off x="5586845" y="10191750"/>
          <a:ext cx="4271530" cy="695325"/>
        </a:xfrm>
        <a:prstGeom prst="wedgeRectCallout">
          <a:avLst>
            <a:gd name="adj1" fmla="val -94143"/>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0</xdr:row>
          <xdr:rowOff>104775</xdr:rowOff>
        </xdr:from>
        <xdr:to>
          <xdr:col>14</xdr:col>
          <xdr:colOff>76200</xdr:colOff>
          <xdr:row>1</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95250</xdr:rowOff>
        </xdr:from>
        <xdr:to>
          <xdr:col>3</xdr:col>
          <xdr:colOff>1676400</xdr:colOff>
          <xdr:row>1</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9</xdr:col>
      <xdr:colOff>541111</xdr:colOff>
      <xdr:row>18</xdr:row>
      <xdr:rowOff>174170</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206828</xdr:colOff>
      <xdr:row>22</xdr:row>
      <xdr:rowOff>130627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478971</xdr:colOff>
      <xdr:row>9</xdr:row>
      <xdr:rowOff>217714</xdr:rowOff>
    </xdr:from>
    <xdr:to>
      <xdr:col>9</xdr:col>
      <xdr:colOff>1556657</xdr:colOff>
      <xdr:row>11</xdr:row>
      <xdr:rowOff>108856</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965371" y="2100943"/>
          <a:ext cx="2024743" cy="500742"/>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7</xdr:col>
      <xdr:colOff>283028</xdr:colOff>
      <xdr:row>0</xdr:row>
      <xdr:rowOff>130628</xdr:rowOff>
    </xdr:from>
    <xdr:to>
      <xdr:col>11</xdr:col>
      <xdr:colOff>1248682</xdr:colOff>
      <xdr:row>3</xdr:row>
      <xdr:rowOff>30390</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5769428" y="130628"/>
          <a:ext cx="4365172" cy="381001"/>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xdr:from>
      <xdr:col>9</xdr:col>
      <xdr:colOff>1</xdr:colOff>
      <xdr:row>4</xdr:row>
      <xdr:rowOff>71438</xdr:rowOff>
    </xdr:from>
    <xdr:to>
      <xdr:col>9</xdr:col>
      <xdr:colOff>1846916</xdr:colOff>
      <xdr:row>6</xdr:row>
      <xdr:rowOff>186693</xdr:rowOff>
    </xdr:to>
    <xdr:sp macro="" textlink="">
      <xdr:nvSpPr>
        <xdr:cNvPr id="2" name="AutoShape 33">
          <a:extLst>
            <a:ext uri="{FF2B5EF4-FFF2-40B4-BE49-F238E27FC236}">
              <a16:creationId xmlns:a16="http://schemas.microsoft.com/office/drawing/2014/main" id="{00000000-0008-0000-0500-000002000000}"/>
            </a:ext>
          </a:extLst>
        </xdr:cNvPr>
        <xdr:cNvSpPr>
          <a:spLocks noChangeArrowheads="1"/>
        </xdr:cNvSpPr>
      </xdr:nvSpPr>
      <xdr:spPr bwMode="auto">
        <a:xfrm>
          <a:off x="6488907" y="762001"/>
          <a:ext cx="1846915" cy="436723"/>
        </a:xfrm>
        <a:prstGeom prst="wedgeRectCallout">
          <a:avLst>
            <a:gd name="adj1" fmla="val -132274"/>
            <a:gd name="adj2" fmla="val -423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基準年度を単年度とする場合には「令和</a:t>
          </a:r>
          <a:r>
            <a:rPr lang="en-US" altLang="ja-JP" sz="1000">
              <a:latin typeface="ＭＳ Ｐゴシック" panose="020B0600070205080204" pitchFamily="50" charset="-128"/>
              <a:ea typeface="ＭＳ Ｐゴシック" panose="020B0600070205080204" pitchFamily="50" charset="-128"/>
              <a:cs typeface="+mn-cs"/>
            </a:rPr>
            <a:t>5</a:t>
          </a:r>
          <a:r>
            <a:rPr lang="ja-JP" altLang="en-US" sz="1000">
              <a:latin typeface="ＭＳ Ｐゴシック" panose="020B0600070205080204" pitchFamily="50" charset="-128"/>
              <a:ea typeface="ＭＳ Ｐゴシック" panose="020B0600070205080204" pitchFamily="50" charset="-128"/>
              <a:cs typeface="+mn-cs"/>
            </a:rPr>
            <a:t>」を選択してください。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819150</xdr:colOff>
          <xdr:row>0</xdr:row>
          <xdr:rowOff>104775</xdr:rowOff>
        </xdr:from>
        <xdr:to>
          <xdr:col>4</xdr:col>
          <xdr:colOff>1085850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119743</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2057399</xdr:colOff>
      <xdr:row>8</xdr:row>
      <xdr:rowOff>714375</xdr:rowOff>
    </xdr:from>
    <xdr:to>
      <xdr:col>32</xdr:col>
      <xdr:colOff>95249</xdr:colOff>
      <xdr:row>13</xdr:row>
      <xdr:rowOff>133350</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3201649" y="2333625"/>
          <a:ext cx="3667125" cy="1476375"/>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381000</xdr:colOff>
      <xdr:row>23</xdr:row>
      <xdr:rowOff>0</xdr:rowOff>
    </xdr:from>
    <xdr:to>
      <xdr:col>12</xdr:col>
      <xdr:colOff>669599</xdr:colOff>
      <xdr:row>24</xdr:row>
      <xdr:rowOff>262618</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7791450" y="6762750"/>
          <a:ext cx="2660324" cy="567418"/>
        </a:xfrm>
        <a:prstGeom prst="wedgeRectCallout">
          <a:avLst>
            <a:gd name="adj1" fmla="val -64817"/>
            <a:gd name="adj2" fmla="val 44308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行追加の際は、以下に注意してください。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587830</xdr:colOff>
      <xdr:row>14</xdr:row>
      <xdr:rowOff>97972</xdr:rowOff>
    </xdr:from>
    <xdr:to>
      <xdr:col>4</xdr:col>
      <xdr:colOff>455841</xdr:colOff>
      <xdr:row>16</xdr:row>
      <xdr:rowOff>193221</xdr:rowOff>
    </xdr:to>
    <xdr:sp macro="" textlink="">
      <xdr:nvSpPr>
        <xdr:cNvPr id="13" name="AutoShape 3">
          <a:extLst>
            <a:ext uri="{FF2B5EF4-FFF2-40B4-BE49-F238E27FC236}">
              <a16:creationId xmlns:a16="http://schemas.microsoft.com/office/drawing/2014/main" id="{00000000-0008-0000-0700-00000D000000}"/>
            </a:ext>
          </a:extLst>
        </xdr:cNvPr>
        <xdr:cNvSpPr>
          <a:spLocks noChangeArrowheads="1"/>
        </xdr:cNvSpPr>
      </xdr:nvSpPr>
      <xdr:spPr bwMode="auto">
        <a:xfrm>
          <a:off x="2159455" y="3955597"/>
          <a:ext cx="1987324" cy="714374"/>
        </a:xfrm>
        <a:prstGeom prst="wedgeRectCallout">
          <a:avLst>
            <a:gd name="adj1" fmla="val 376338"/>
            <a:gd name="adj2" fmla="val -2481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847725</xdr:colOff>
          <xdr:row>2</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576942</xdr:colOff>
      <xdr:row>28</xdr:row>
      <xdr:rowOff>217714</xdr:rowOff>
    </xdr:from>
    <xdr:to>
      <xdr:col>12</xdr:col>
      <xdr:colOff>2777852</xdr:colOff>
      <xdr:row>30</xdr:row>
      <xdr:rowOff>254884</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10961913" y="8436428"/>
          <a:ext cx="2200910" cy="649492"/>
        </a:xfrm>
        <a:prstGeom prst="wedgeRectCallout">
          <a:avLst>
            <a:gd name="adj1" fmla="val -83571"/>
            <a:gd name="adj2" fmla="val 938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38</xdr:row>
      <xdr:rowOff>163285</xdr:rowOff>
    </xdr:from>
    <xdr:to>
      <xdr:col>12</xdr:col>
      <xdr:colOff>2273481</xdr:colOff>
      <xdr:row>41</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3</xdr:col>
      <xdr:colOff>574381</xdr:colOff>
      <xdr:row>14</xdr:row>
      <xdr:rowOff>9604</xdr:rowOff>
    </xdr:from>
    <xdr:to>
      <xdr:col>5</xdr:col>
      <xdr:colOff>663689</xdr:colOff>
      <xdr:row>17</xdr:row>
      <xdr:rowOff>137433</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2146006" y="3867229"/>
          <a:ext cx="3339714" cy="1056517"/>
        </a:xfrm>
        <a:prstGeom prst="wedgeRectCallout">
          <a:avLst>
            <a:gd name="adj1" fmla="val -75457"/>
            <a:gd name="adj2" fmla="val -17687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11</xdr:col>
      <xdr:colOff>870858</xdr:colOff>
      <xdr:row>5</xdr:row>
      <xdr:rowOff>228599</xdr:rowOff>
    </xdr:from>
    <xdr:to>
      <xdr:col>12</xdr:col>
      <xdr:colOff>1951265</xdr:colOff>
      <xdr:row>7</xdr:row>
      <xdr:rowOff>123185</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10091058" y="1230085"/>
          <a:ext cx="2216603" cy="463364"/>
        </a:xfrm>
        <a:prstGeom prst="wedgeRectCallout">
          <a:avLst>
            <a:gd name="adj1" fmla="val -49734"/>
            <a:gd name="adj2" fmla="val -12030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2</xdr:col>
      <xdr:colOff>981076</xdr:colOff>
      <xdr:row>25</xdr:row>
      <xdr:rowOff>34018</xdr:rowOff>
    </xdr:from>
    <xdr:to>
      <xdr:col>6</xdr:col>
      <xdr:colOff>688185</xdr:colOff>
      <xdr:row>27</xdr:row>
      <xdr:rowOff>107497</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1666876" y="7453993"/>
          <a:ext cx="5076828" cy="702129"/>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17</xdr:col>
      <xdr:colOff>228598</xdr:colOff>
      <xdr:row>20</xdr:row>
      <xdr:rowOff>174172</xdr:rowOff>
    </xdr:from>
    <xdr:to>
      <xdr:col>24</xdr:col>
      <xdr:colOff>642257</xdr:colOff>
      <xdr:row>22</xdr:row>
      <xdr:rowOff>315686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933712" y="5998029"/>
          <a:ext cx="5061859" cy="783771"/>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11</xdr:col>
      <xdr:colOff>853848</xdr:colOff>
      <xdr:row>23</xdr:row>
      <xdr:rowOff>206213</xdr:rowOff>
    </xdr:from>
    <xdr:to>
      <xdr:col>12</xdr:col>
      <xdr:colOff>2692174</xdr:colOff>
      <xdr:row>27</xdr:row>
      <xdr:rowOff>183696</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11319442" y="6849901"/>
          <a:ext cx="2969420" cy="1215733"/>
        </a:xfrm>
        <a:prstGeom prst="wedgeRectCallout">
          <a:avLst>
            <a:gd name="adj1" fmla="val -66213"/>
            <a:gd name="adj2" fmla="val 13884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未記入項目がある場合、</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排出量及び合計値がエラーになることがありますので注意して確認してください。必要に応じて数式を削除し、値を入力してください。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559254</xdr:colOff>
      <xdr:row>18</xdr:row>
      <xdr:rowOff>153760</xdr:rowOff>
    </xdr:from>
    <xdr:to>
      <xdr:col>8</xdr:col>
      <xdr:colOff>373857</xdr:colOff>
      <xdr:row>23</xdr:row>
      <xdr:rowOff>38100</xdr:rowOff>
    </xdr:to>
    <xdr:sp macro="" textlink="">
      <xdr:nvSpPr>
        <xdr:cNvPr id="16" name="AutoShape 3">
          <a:extLst>
            <a:ext uri="{FF2B5EF4-FFF2-40B4-BE49-F238E27FC236}">
              <a16:creationId xmlns:a16="http://schemas.microsoft.com/office/drawing/2014/main" id="{00000000-0008-0000-0700-000010000000}"/>
            </a:ext>
          </a:extLst>
        </xdr:cNvPr>
        <xdr:cNvSpPr>
          <a:spLocks noChangeArrowheads="1"/>
        </xdr:cNvSpPr>
      </xdr:nvSpPr>
      <xdr:spPr bwMode="auto">
        <a:xfrm>
          <a:off x="2254704" y="5306785"/>
          <a:ext cx="6089196" cy="1446440"/>
        </a:xfrm>
        <a:prstGeom prst="wedgeRectCallout">
          <a:avLst>
            <a:gd name="adj1" fmla="val 31854"/>
            <a:gd name="adj2" fmla="val -10896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0</xdr:col>
      <xdr:colOff>152400</xdr:colOff>
      <xdr:row>16</xdr:row>
      <xdr:rowOff>152400</xdr:rowOff>
    </xdr:from>
    <xdr:to>
      <xdr:col>3</xdr:col>
      <xdr:colOff>178254</xdr:colOff>
      <xdr:row>18</xdr:row>
      <xdr:rowOff>258536</xdr:rowOff>
    </xdr:to>
    <xdr:sp macro="" textlink="">
      <xdr:nvSpPr>
        <xdr:cNvPr id="17" name="AutoShape 3">
          <a:extLst>
            <a:ext uri="{FF2B5EF4-FFF2-40B4-BE49-F238E27FC236}">
              <a16:creationId xmlns:a16="http://schemas.microsoft.com/office/drawing/2014/main" id="{00000000-0008-0000-0700-000011000000}"/>
            </a:ext>
          </a:extLst>
        </xdr:cNvPr>
        <xdr:cNvSpPr>
          <a:spLocks noChangeArrowheads="1"/>
        </xdr:cNvSpPr>
      </xdr:nvSpPr>
      <xdr:spPr bwMode="auto">
        <a:xfrm>
          <a:off x="152400" y="4582886"/>
          <a:ext cx="1600200" cy="718457"/>
        </a:xfrm>
        <a:prstGeom prst="wedgeRectCallout">
          <a:avLst>
            <a:gd name="adj1" fmla="val -11103"/>
            <a:gd name="adj2" fmla="val -83339"/>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正しいモニタリングポイント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、活動種別を選択してください。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57150</xdr:colOff>
      <xdr:row>16</xdr:row>
      <xdr:rowOff>190500</xdr:rowOff>
    </xdr:from>
    <xdr:to>
      <xdr:col>12</xdr:col>
      <xdr:colOff>1465491</xdr:colOff>
      <xdr:row>19</xdr:row>
      <xdr:rowOff>91482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8553450" y="4695825"/>
          <a:ext cx="3294291" cy="843957"/>
        </a:xfrm>
        <a:prstGeom prst="wedgeRectCallout">
          <a:avLst>
            <a:gd name="adj1" fmla="val -89921"/>
            <a:gd name="adj2" fmla="val -9109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endParaRPr lang="en-US" altLang="ja-JP" sz="1000">
            <a:effectLst/>
            <a:latin typeface="ＭＳ Ｐゴシック" panose="020B0600070205080204" pitchFamily="50" charset="-128"/>
            <a:ea typeface="ＭＳ Ｐゴシック" panose="020B0600070205080204" pitchFamily="50" charset="-128"/>
            <a:cs typeface="+mn-cs"/>
          </a:endParaRPr>
        </a:p>
        <a:p>
          <a:pPr rtl="0"/>
          <a:r>
            <a:rPr lang="ja-JP" altLang="en-US" sz="1000">
              <a:effectLst/>
              <a:latin typeface="ＭＳ Ｐゴシック" panose="020B0600070205080204" pitchFamily="50" charset="-128"/>
              <a:ea typeface="ＭＳ Ｐゴシック" panose="020B0600070205080204" pitchFamily="50" charset="-128"/>
            </a:rPr>
            <a:t>単位発熱量について、</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単位欄が「</a:t>
          </a:r>
          <a:r>
            <a:rPr lang="en-US" altLang="ja-JP" sz="1000">
              <a:effectLst/>
              <a:latin typeface="ＭＳ Ｐゴシック" panose="020B0600070205080204" pitchFamily="50" charset="-128"/>
              <a:ea typeface="ＭＳ Ｐゴシック" panose="020B0600070205080204" pitchFamily="50" charset="-128"/>
            </a:rPr>
            <a:t>---</a:t>
          </a:r>
          <a:r>
            <a:rPr lang="ja-JP" altLang="en-US" sz="1000">
              <a:effectLst/>
              <a:latin typeface="ＭＳ Ｐゴシック" panose="020B0600070205080204" pitchFamily="50" charset="-128"/>
              <a:ea typeface="ＭＳ Ｐゴシック" panose="020B0600070205080204" pitchFamily="50" charset="-128"/>
            </a:rPr>
            <a:t>」となっている場合、係数欄は記入不要です。</a:t>
          </a:r>
        </a:p>
        <a:p>
          <a:pPr rtl="0"/>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0</xdr:row>
          <xdr:rowOff>133350</xdr:rowOff>
        </xdr:from>
        <xdr:to>
          <xdr:col>7</xdr:col>
          <xdr:colOff>838200</xdr:colOff>
          <xdr:row>1</xdr:row>
          <xdr:rowOff>152400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219075</xdr:colOff>
          <xdr:row>0</xdr:row>
          <xdr:rowOff>114300</xdr:rowOff>
        </xdr:from>
        <xdr:to>
          <xdr:col>7</xdr:col>
          <xdr:colOff>838200</xdr:colOff>
          <xdr:row>1</xdr:row>
          <xdr:rowOff>123825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80" zoomScaleNormal="100" zoomScaleSheetLayoutView="80" workbookViewId="0"/>
  </sheetViews>
  <sheetFormatPr defaultColWidth="8.25" defaultRowHeight="13.5"/>
  <cols>
    <col min="1" max="1" width="9.25" style="5" customWidth="1"/>
    <col min="2" max="10" width="8.25" style="5"/>
    <col min="11" max="11" width="2.25" style="5" customWidth="1"/>
    <col min="12" max="13" width="8.25" style="5"/>
    <col min="14" max="16384" width="8.25" style="8"/>
  </cols>
  <sheetData>
    <row r="1" spans="1:3" ht="17.649999999999999" customHeight="1">
      <c r="A1" s="174" t="s">
        <v>653</v>
      </c>
    </row>
    <row r="2" spans="1:3">
      <c r="B2" s="5" t="s">
        <v>654</v>
      </c>
    </row>
    <row r="3" spans="1:3" ht="18" customHeight="1">
      <c r="B3" s="7"/>
      <c r="C3" s="5" t="s">
        <v>655</v>
      </c>
    </row>
    <row r="4" spans="1:3" ht="18" customHeight="1">
      <c r="B4" s="6"/>
      <c r="C4" s="5" t="s">
        <v>656</v>
      </c>
    </row>
    <row r="5" spans="1:3" ht="18" customHeight="1">
      <c r="B5" s="11"/>
      <c r="C5" s="5" t="s">
        <v>739</v>
      </c>
    </row>
    <row r="6" spans="1:3">
      <c r="B6" s="5" t="s">
        <v>720</v>
      </c>
    </row>
    <row r="8" spans="1:3">
      <c r="B8" s="5" t="s">
        <v>657</v>
      </c>
    </row>
    <row r="9" spans="1:3">
      <c r="B9" s="8"/>
    </row>
    <row r="10" spans="1:3">
      <c r="B10" s="5" t="s">
        <v>659</v>
      </c>
    </row>
    <row r="11" spans="1:3">
      <c r="B11" s="5" t="s">
        <v>658</v>
      </c>
    </row>
    <row r="13" spans="1:3" s="5" customFormat="1" ht="12">
      <c r="B13" s="9" t="s">
        <v>1013</v>
      </c>
    </row>
    <row r="14" spans="1:3" s="5" customFormat="1" ht="12">
      <c r="B14" s="10" t="s">
        <v>719</v>
      </c>
    </row>
    <row r="15" spans="1:3" s="5" customFormat="1" ht="12">
      <c r="B15" s="10"/>
    </row>
  </sheetData>
  <sheetProtection algorithmName="SHA-512" hashValue="YvmdacbHj8SB3G1MyZDyRMbWz41ZnZEb9XGrRJK75JpEEgJguuAs0fsuFpTQOgU9S/RTRN6QcgNlvxXRW1HpYA==" saltValue="PnyK7kESrMJIOlA8uwJMVg==" spinCount="100000" sheet="1" scenarios="1" formatRows="0"/>
  <phoneticPr fontId="2"/>
  <conditionalFormatting sqref="B5">
    <cfRule type="expression" dxfId="6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P208"/>
  <sheetViews>
    <sheetView showGridLines="0" view="pageBreakPreview" zoomScale="80" zoomScaleNormal="85" zoomScaleSheetLayoutView="80" workbookViewId="0"/>
  </sheetViews>
  <sheetFormatPr defaultColWidth="8.75" defaultRowHeight="12"/>
  <cols>
    <col min="1" max="1" width="2.5" style="228" customWidth="1"/>
    <col min="2" max="2" width="6" style="175" customWidth="1"/>
    <col min="3" max="3" width="12.125" style="175" customWidth="1"/>
    <col min="4" max="4" width="27.875" style="175" customWidth="1"/>
    <col min="5" max="5" width="14.875" style="175" customWidth="1"/>
    <col min="6" max="6" width="14.875" style="185" customWidth="1"/>
    <col min="7" max="7" width="9.875" style="394" customWidth="1"/>
    <col min="8" max="8" width="14.875" style="185" customWidth="1"/>
    <col min="9" max="9" width="9.875" style="394" customWidth="1"/>
    <col min="10" max="10" width="14.875" style="185" customWidth="1"/>
    <col min="11" max="11" width="9.875" style="394" customWidth="1"/>
    <col min="12" max="12" width="14.875" style="185" customWidth="1"/>
    <col min="13" max="13" width="70.25" style="185" customWidth="1"/>
    <col min="14" max="14" width="9" style="185" hidden="1" customWidth="1"/>
    <col min="15" max="19" width="8.75" style="185" hidden="1" customWidth="1"/>
    <col min="20" max="29" width="8.75" style="175" hidden="1" customWidth="1"/>
    <col min="30" max="30" width="22.25" style="175" hidden="1" customWidth="1"/>
    <col min="31" max="31" width="12.625" style="175" hidden="1" customWidth="1"/>
    <col min="32" max="32" width="3.5" style="175" customWidth="1"/>
    <col min="33" max="33" width="2.25" style="175" customWidth="1"/>
    <col min="34" max="34" width="4" style="187" customWidth="1"/>
    <col min="35" max="35" width="5.75" style="175" customWidth="1"/>
    <col min="36" max="36" width="8.25" style="175" customWidth="1"/>
    <col min="37" max="37" width="7.75" style="175" customWidth="1"/>
    <col min="38" max="38" width="2.25" style="175" customWidth="1"/>
    <col min="39" max="70" width="2.25" style="175" hidden="1" customWidth="1"/>
    <col min="71" max="71" width="2.25" style="21" hidden="1" customWidth="1"/>
    <col min="72" max="72" width="9.25" style="21" hidden="1" customWidth="1"/>
    <col min="73" max="73" width="2.25" style="21" hidden="1" customWidth="1"/>
    <col min="74" max="86" width="2.25" style="175" hidden="1" customWidth="1"/>
    <col min="87" max="87" width="2.25" style="185" hidden="1" customWidth="1"/>
    <col min="88" max="88" width="2.25" style="186" hidden="1" customWidth="1"/>
    <col min="89" max="97" width="2.25" style="175" hidden="1" customWidth="1"/>
    <col min="98" max="98" width="8.75" style="175" hidden="1" customWidth="1"/>
    <col min="99" max="100" width="8.75" style="187" hidden="1" customWidth="1"/>
    <col min="101" max="101" width="6.125" style="187" hidden="1" customWidth="1"/>
    <col min="102" max="102" width="8.75" style="187" hidden="1" customWidth="1"/>
    <col min="103" max="103" width="8.25" style="187" hidden="1" customWidth="1"/>
    <col min="104" max="104" width="9.75" style="187" hidden="1" customWidth="1"/>
    <col min="105" max="105" width="6.5" style="187" hidden="1" customWidth="1"/>
    <col min="106" max="109" width="8.75" style="187" hidden="1" customWidth="1"/>
    <col min="110" max="113" width="8.75" style="187"/>
    <col min="114" max="114" width="26.25" style="187" customWidth="1"/>
    <col min="115" max="120" width="8.75" style="187"/>
    <col min="121" max="16384" width="8.75" style="175"/>
  </cols>
  <sheetData>
    <row r="1" spans="1:88" ht="17.25" customHeight="1" thickBot="1"/>
    <row r="2" spans="1:88" ht="17.25" customHeight="1" thickBot="1">
      <c r="B2" s="406" t="str">
        <f ca="1">MID(CELL("filename",C2),FIND("]",CELL("filename",C2))+1,3)&amp;"．"</f>
        <v>6-3．</v>
      </c>
      <c r="C2" s="406" t="s">
        <v>807</v>
      </c>
      <c r="F2" s="407" t="str">
        <f>'4. 排出源リスト'!H5&amp;"年度"</f>
        <v>令和5年度</v>
      </c>
      <c r="I2" s="941" t="str">
        <f>IF('1-1. 基本情報等'!AD10="令和5年のみ","※「6-1．CO2排出量①」シートの内容を値貼り付けにて転記してください。","")</f>
        <v/>
      </c>
      <c r="J2" s="941"/>
      <c r="K2" s="941"/>
      <c r="L2" s="941"/>
      <c r="M2" s="941"/>
      <c r="BT2" s="21" t="s">
        <v>633</v>
      </c>
    </row>
    <row r="3" spans="1:88" ht="13.5" customHeight="1" thickBot="1">
      <c r="BT3" s="24" t="b">
        <v>0</v>
      </c>
    </row>
    <row r="4" spans="1:88" ht="20.25" customHeight="1">
      <c r="B4" s="894" t="s">
        <v>801</v>
      </c>
      <c r="C4" s="897" t="s">
        <v>621</v>
      </c>
      <c r="D4" s="902" t="s">
        <v>458</v>
      </c>
      <c r="E4" s="914" t="s">
        <v>1009</v>
      </c>
      <c r="F4" s="908" t="s">
        <v>853</v>
      </c>
      <c r="G4" s="912"/>
      <c r="H4" s="908" t="s">
        <v>460</v>
      </c>
      <c r="I4" s="909"/>
      <c r="J4" s="912" t="s">
        <v>531</v>
      </c>
      <c r="K4" s="912"/>
      <c r="L4" s="905" t="s">
        <v>709</v>
      </c>
      <c r="M4" s="942" t="s">
        <v>576</v>
      </c>
      <c r="N4" s="917" t="s">
        <v>619</v>
      </c>
      <c r="O4" s="919" t="s">
        <v>622</v>
      </c>
      <c r="P4" s="939" t="s">
        <v>736</v>
      </c>
      <c r="Q4" s="939"/>
      <c r="R4" s="939"/>
      <c r="S4" s="939"/>
      <c r="T4" s="939"/>
      <c r="U4" s="939"/>
      <c r="V4" s="939"/>
      <c r="W4" s="939"/>
      <c r="X4" s="939"/>
      <c r="Y4" s="939"/>
      <c r="Z4" s="939"/>
      <c r="AA4" s="939"/>
      <c r="AB4" s="930" t="s">
        <v>623</v>
      </c>
      <c r="AC4" s="933" t="s">
        <v>620</v>
      </c>
      <c r="AD4" s="924" t="s">
        <v>644</v>
      </c>
      <c r="AE4" s="925"/>
    </row>
    <row r="5" spans="1:88" ht="20.25" customHeight="1">
      <c r="B5" s="895"/>
      <c r="C5" s="898"/>
      <c r="D5" s="903"/>
      <c r="E5" s="915"/>
      <c r="F5" s="910"/>
      <c r="G5" s="913"/>
      <c r="H5" s="910"/>
      <c r="I5" s="911"/>
      <c r="J5" s="913"/>
      <c r="K5" s="913"/>
      <c r="L5" s="906"/>
      <c r="M5" s="943"/>
      <c r="N5" s="918"/>
      <c r="O5" s="920"/>
      <c r="P5" s="940"/>
      <c r="Q5" s="940"/>
      <c r="R5" s="940"/>
      <c r="S5" s="940"/>
      <c r="T5" s="940"/>
      <c r="U5" s="940"/>
      <c r="V5" s="940"/>
      <c r="W5" s="940"/>
      <c r="X5" s="940"/>
      <c r="Y5" s="940"/>
      <c r="Z5" s="940"/>
      <c r="AA5" s="940"/>
      <c r="AB5" s="931"/>
      <c r="AC5" s="934"/>
      <c r="AD5" s="926" t="s">
        <v>645</v>
      </c>
      <c r="AE5" s="928" t="s">
        <v>627</v>
      </c>
      <c r="AI5" s="175" t="s">
        <v>735</v>
      </c>
      <c r="CI5" s="188"/>
      <c r="CJ5" s="189"/>
    </row>
    <row r="6" spans="1:88" ht="20.25" customHeight="1" thickBot="1">
      <c r="B6" s="896"/>
      <c r="C6" s="899"/>
      <c r="D6" s="904"/>
      <c r="E6" s="916"/>
      <c r="F6" s="409" t="s">
        <v>529</v>
      </c>
      <c r="G6" s="410" t="s">
        <v>530</v>
      </c>
      <c r="H6" s="411" t="s">
        <v>575</v>
      </c>
      <c r="I6" s="461" t="s">
        <v>548</v>
      </c>
      <c r="J6" s="413" t="s">
        <v>575</v>
      </c>
      <c r="K6" s="462" t="s">
        <v>548</v>
      </c>
      <c r="L6" s="907"/>
      <c r="M6" s="944"/>
      <c r="N6" s="415" t="s">
        <v>618</v>
      </c>
      <c r="O6" s="921"/>
      <c r="P6" s="416" t="s">
        <v>532</v>
      </c>
      <c r="Q6" s="416" t="s">
        <v>533</v>
      </c>
      <c r="R6" s="416" t="s">
        <v>534</v>
      </c>
      <c r="S6" s="416" t="s">
        <v>535</v>
      </c>
      <c r="T6" s="416" t="s">
        <v>536</v>
      </c>
      <c r="U6" s="416" t="s">
        <v>537</v>
      </c>
      <c r="V6" s="416" t="s">
        <v>538</v>
      </c>
      <c r="W6" s="416" t="s">
        <v>539</v>
      </c>
      <c r="X6" s="416" t="s">
        <v>540</v>
      </c>
      <c r="Y6" s="416" t="s">
        <v>541</v>
      </c>
      <c r="Z6" s="416" t="s">
        <v>542</v>
      </c>
      <c r="AA6" s="416" t="s">
        <v>543</v>
      </c>
      <c r="AB6" s="932"/>
      <c r="AC6" s="935"/>
      <c r="AD6" s="927"/>
      <c r="AE6" s="929"/>
      <c r="AH6" s="258"/>
      <c r="AI6" s="259" t="s">
        <v>710</v>
      </c>
      <c r="AJ6" s="260" t="s">
        <v>20</v>
      </c>
      <c r="AK6" s="259"/>
      <c r="CI6" s="190"/>
      <c r="CJ6" s="189"/>
    </row>
    <row r="7" spans="1:88" ht="24" customHeight="1">
      <c r="A7" s="228">
        <f>VLOOKUP(D7,非表示_活動量と単位!$D$8:$E$75,2,FALSE)</f>
        <v>1</v>
      </c>
      <c r="B7" s="568">
        <v>1</v>
      </c>
      <c r="C7" s="569">
        <v>1</v>
      </c>
      <c r="D7" s="570" t="s">
        <v>772</v>
      </c>
      <c r="E7" s="571">
        <v>1980000</v>
      </c>
      <c r="F7" s="572">
        <f>IF(E7="","",INT(E7))</f>
        <v>1980000</v>
      </c>
      <c r="G7" s="632" t="str">
        <f t="shared" ref="G7:G21" si="0">IF($D7="","",VLOOKUP($D7,活動の種別と単位,4,FALSE))</f>
        <v>kWh</v>
      </c>
      <c r="H7" s="574" t="str">
        <f>IF($D7="","",IF(VLOOKUP($C7,モニタリングポイント,9,FALSE)="デフォルト値",VLOOKUP($D7,デフォルト値,4,FALSE),""))</f>
        <v/>
      </c>
      <c r="I7" s="633" t="str">
        <f t="shared" ref="I7:I21" si="1">IF($D7="","",VLOOKUP($D7,活動の種別と単位,5,FALSE))</f>
        <v>---</v>
      </c>
      <c r="J7" s="575">
        <f>IF($D7="","",IF(VLOOKUP($C7,モニタリングポイント,11,FALSE)="デフォルト値",VLOOKUP($D7,デフォルト値,5,FALSE),""))</f>
        <v>4.3600000000000003E-4</v>
      </c>
      <c r="K7" s="633" t="str">
        <f t="shared" ref="K7:K21" si="2">IF($D7="","",VLOOKUP($D7,活動の種別と単位,6,FALSE))</f>
        <v>t-CO2/kWh</v>
      </c>
      <c r="L7" s="671">
        <f>IF($D7="","",IF($A7=0,F7*H7*J7,F7*J7))</f>
        <v>863.28000000000009</v>
      </c>
      <c r="M7" s="180"/>
      <c r="N7" s="463" t="str">
        <f t="shared" ref="N7:N21" si="3">IF($D7="","",VLOOKUP($D7,活動の種別と単位,3,FALSE))</f>
        <v>使用量</v>
      </c>
      <c r="O7" s="464"/>
      <c r="P7" s="465">
        <v>100000</v>
      </c>
      <c r="Q7" s="466">
        <v>100000</v>
      </c>
      <c r="R7" s="466">
        <v>150000</v>
      </c>
      <c r="S7" s="466">
        <v>150000</v>
      </c>
      <c r="T7" s="466">
        <v>200000</v>
      </c>
      <c r="U7" s="466">
        <v>200000</v>
      </c>
      <c r="V7" s="466">
        <v>120000</v>
      </c>
      <c r="W7" s="466">
        <v>150000</v>
      </c>
      <c r="X7" s="466">
        <v>180000</v>
      </c>
      <c r="Y7" s="466">
        <v>180000</v>
      </c>
      <c r="Z7" s="466">
        <v>180000</v>
      </c>
      <c r="AA7" s="466">
        <v>120000</v>
      </c>
      <c r="AB7" s="467"/>
      <c r="AC7" s="515"/>
      <c r="AD7" s="234" t="str">
        <f t="shared" ref="AD7:AD31" si="4">IF($D7="","",VLOOKUP($D7,活動の種別と単位,7,FALSE))</f>
        <v>対象</v>
      </c>
      <c r="AE7" s="235">
        <f t="shared" ref="AE7:AE31" si="5">IF($D7="","",IF(AD7="---","---",IF(OR($D7="系統電力",$D7="産業用蒸気",$D7="温水",$D7="冷水",$D7="蒸気（産業用以外）"),F7*VLOOKUP($D7,GJ換算係数,2,FALSE),F7*H7)))</f>
        <v>19324.8</v>
      </c>
      <c r="AH7" s="261"/>
      <c r="AI7" s="262">
        <v>1</v>
      </c>
      <c r="AJ7" s="327">
        <f>SUMIF($B$7:$B$31,AI7,$L$7:$L$31)+SUMIF($B$48:$B$102,AI7,$L$48:$L$102)</f>
        <v>3324.9842800000001</v>
      </c>
      <c r="AK7" s="259"/>
      <c r="CI7" s="190"/>
      <c r="CJ7" s="189"/>
    </row>
    <row r="8" spans="1:88" ht="24" customHeight="1">
      <c r="A8" s="228">
        <f>VLOOKUP(D8,非表示_活動量と単位!$D$8:$E$75,2,FALSE)</f>
        <v>0</v>
      </c>
      <c r="B8" s="577">
        <v>1</v>
      </c>
      <c r="C8" s="578">
        <v>2</v>
      </c>
      <c r="D8" s="579" t="s">
        <v>481</v>
      </c>
      <c r="E8" s="580">
        <v>250</v>
      </c>
      <c r="F8" s="581">
        <f t="shared" ref="F8:F31" si="6">IF(E8="","",INT(E8))</f>
        <v>250</v>
      </c>
      <c r="G8" s="635" t="str">
        <f t="shared" si="0"/>
        <v>千Nm3</v>
      </c>
      <c r="H8" s="389">
        <v>45</v>
      </c>
      <c r="I8" s="636" t="str">
        <f t="shared" si="1"/>
        <v>GJ/千Nm3</v>
      </c>
      <c r="J8" s="391">
        <f t="shared" ref="J8:J21" si="7">IF($D8="","",IF(VLOOKUP($C8,モニタリングポイント,11,FALSE)="デフォルト値",VLOOKUP($D8,デフォルト値,5,FALSE),""))</f>
        <v>5.1299999999999998E-2</v>
      </c>
      <c r="K8" s="636" t="str">
        <f t="shared" si="2"/>
        <v>t-CO2/GJ</v>
      </c>
      <c r="L8" s="672">
        <f t="shared" ref="L8:L20" si="8">IF($D8="","",IF($A8=0,F8*H8*J8,F8*J8))</f>
        <v>577.125</v>
      </c>
      <c r="M8" s="181"/>
      <c r="N8" s="470" t="str">
        <f t="shared" si="3"/>
        <v>使用量</v>
      </c>
      <c r="O8" s="471"/>
      <c r="P8" s="472">
        <v>15</v>
      </c>
      <c r="Q8" s="473">
        <v>15</v>
      </c>
      <c r="R8" s="474">
        <v>15</v>
      </c>
      <c r="S8" s="474">
        <v>20</v>
      </c>
      <c r="T8" s="474">
        <v>20</v>
      </c>
      <c r="U8" s="474">
        <v>20</v>
      </c>
      <c r="V8" s="474">
        <v>20</v>
      </c>
      <c r="W8" s="474">
        <v>20</v>
      </c>
      <c r="X8" s="474">
        <v>20</v>
      </c>
      <c r="Y8" s="474">
        <v>20</v>
      </c>
      <c r="Z8" s="474">
        <v>20</v>
      </c>
      <c r="AA8" s="474">
        <v>20</v>
      </c>
      <c r="AB8" s="475"/>
      <c r="AC8" s="488"/>
      <c r="AD8" s="236" t="str">
        <f t="shared" si="4"/>
        <v>対象</v>
      </c>
      <c r="AE8" s="237">
        <f t="shared" si="5"/>
        <v>11250</v>
      </c>
      <c r="AH8" s="258"/>
      <c r="AI8" s="263">
        <v>2</v>
      </c>
      <c r="AJ8" s="327">
        <f t="shared" ref="AJ8:AJ11" si="9">SUMIF($B$7:$B$31,AI8,$L$7:$L$31)+SUMIF($B$48:$B$102,AI8,$L$48:$L$102)</f>
        <v>1774.105</v>
      </c>
      <c r="AK8" s="259"/>
      <c r="CI8" s="190"/>
      <c r="CJ8" s="189"/>
    </row>
    <row r="9" spans="1:88" ht="24" customHeight="1">
      <c r="A9" s="228">
        <f>VLOOKUP(D9,非表示_活動量と単位!$D$8:$E$75,2,FALSE)</f>
        <v>0</v>
      </c>
      <c r="B9" s="577">
        <v>1</v>
      </c>
      <c r="C9" s="578">
        <v>3</v>
      </c>
      <c r="D9" s="579" t="s">
        <v>481</v>
      </c>
      <c r="E9" s="580">
        <v>370</v>
      </c>
      <c r="F9" s="581">
        <f t="shared" si="6"/>
        <v>370</v>
      </c>
      <c r="G9" s="635" t="str">
        <f t="shared" si="0"/>
        <v>千Nm3</v>
      </c>
      <c r="H9" s="389">
        <v>45</v>
      </c>
      <c r="I9" s="636" t="str">
        <f t="shared" si="1"/>
        <v>GJ/千Nm3</v>
      </c>
      <c r="J9" s="391">
        <f t="shared" si="7"/>
        <v>5.1299999999999998E-2</v>
      </c>
      <c r="K9" s="636" t="str">
        <f t="shared" si="2"/>
        <v>t-CO2/GJ</v>
      </c>
      <c r="L9" s="672">
        <f t="shared" si="8"/>
        <v>854.14499999999998</v>
      </c>
      <c r="M9" s="181"/>
      <c r="N9" s="470" t="str">
        <f t="shared" si="3"/>
        <v>使用量</v>
      </c>
      <c r="O9" s="471"/>
      <c r="P9" s="472">
        <v>20</v>
      </c>
      <c r="Q9" s="473">
        <v>20</v>
      </c>
      <c r="R9" s="474">
        <v>20</v>
      </c>
      <c r="S9" s="474">
        <v>20</v>
      </c>
      <c r="T9" s="474">
        <v>30</v>
      </c>
      <c r="U9" s="474">
        <v>30</v>
      </c>
      <c r="V9" s="474">
        <v>30</v>
      </c>
      <c r="W9" s="474">
        <v>30</v>
      </c>
      <c r="X9" s="474">
        <v>30</v>
      </c>
      <c r="Y9" s="474">
        <v>30</v>
      </c>
      <c r="Z9" s="474">
        <v>30</v>
      </c>
      <c r="AA9" s="474">
        <v>30</v>
      </c>
      <c r="AB9" s="475"/>
      <c r="AC9" s="488"/>
      <c r="AD9" s="236" t="str">
        <f t="shared" si="4"/>
        <v>対象</v>
      </c>
      <c r="AE9" s="237">
        <f t="shared" si="5"/>
        <v>16650</v>
      </c>
      <c r="AH9" s="261"/>
      <c r="AI9" s="262">
        <v>3</v>
      </c>
      <c r="AJ9" s="327">
        <f t="shared" si="9"/>
        <v>1213.08635</v>
      </c>
      <c r="AK9" s="259"/>
      <c r="CI9" s="190"/>
      <c r="CJ9" s="189"/>
    </row>
    <row r="10" spans="1:88" ht="24" customHeight="1">
      <c r="A10" s="228">
        <f>VLOOKUP(D10,非表示_活動量と単位!$D$8:$E$75,2,FALSE)</f>
        <v>0</v>
      </c>
      <c r="B10" s="577">
        <v>1</v>
      </c>
      <c r="C10" s="578" t="s">
        <v>789</v>
      </c>
      <c r="D10" s="579" t="s">
        <v>473</v>
      </c>
      <c r="E10" s="580">
        <v>360</v>
      </c>
      <c r="F10" s="581">
        <f t="shared" si="6"/>
        <v>360</v>
      </c>
      <c r="G10" s="635" t="str">
        <f t="shared" si="0"/>
        <v>kl</v>
      </c>
      <c r="H10" s="389">
        <v>38.9</v>
      </c>
      <c r="I10" s="636" t="str">
        <f t="shared" si="1"/>
        <v>GJ/kl</v>
      </c>
      <c r="J10" s="391">
        <v>7.0800000000000002E-2</v>
      </c>
      <c r="K10" s="636" t="str">
        <f t="shared" si="2"/>
        <v>t-CO2/GJ</v>
      </c>
      <c r="L10" s="672">
        <f t="shared" si="8"/>
        <v>991.48320000000001</v>
      </c>
      <c r="M10" s="638" t="s">
        <v>844</v>
      </c>
      <c r="N10" s="470" t="str">
        <f t="shared" si="3"/>
        <v>使用量</v>
      </c>
      <c r="O10" s="471"/>
      <c r="P10" s="472"/>
      <c r="Q10" s="473"/>
      <c r="R10" s="474"/>
      <c r="S10" s="474"/>
      <c r="T10" s="474"/>
      <c r="U10" s="474"/>
      <c r="V10" s="474"/>
      <c r="W10" s="474"/>
      <c r="X10" s="474"/>
      <c r="Y10" s="474"/>
      <c r="Z10" s="474"/>
      <c r="AA10" s="474">
        <v>300</v>
      </c>
      <c r="AB10" s="475"/>
      <c r="AC10" s="488"/>
      <c r="AD10" s="236" t="str">
        <f t="shared" si="4"/>
        <v>対象</v>
      </c>
      <c r="AE10" s="237">
        <f t="shared" si="5"/>
        <v>14004</v>
      </c>
      <c r="AH10" s="258"/>
      <c r="AI10" s="263">
        <v>4</v>
      </c>
      <c r="AJ10" s="327">
        <f t="shared" si="9"/>
        <v>0</v>
      </c>
      <c r="AK10" s="259"/>
      <c r="CI10" s="190"/>
      <c r="CJ10" s="189"/>
    </row>
    <row r="11" spans="1:88" ht="24" customHeight="1">
      <c r="A11" s="228">
        <f>VLOOKUP(D11,非表示_活動量と単位!$D$8:$E$75,2,FALSE)</f>
        <v>0</v>
      </c>
      <c r="B11" s="577">
        <v>1</v>
      </c>
      <c r="C11" s="578">
        <v>9</v>
      </c>
      <c r="D11" s="579" t="s">
        <v>468</v>
      </c>
      <c r="E11" s="580">
        <v>16.420000000000002</v>
      </c>
      <c r="F11" s="581">
        <f t="shared" si="6"/>
        <v>16</v>
      </c>
      <c r="G11" s="635" t="str">
        <f t="shared" si="0"/>
        <v>kl</v>
      </c>
      <c r="H11" s="389">
        <f t="shared" ref="H11:H21" si="10">IF($D11="","",IF(VLOOKUP($C11,モニタリングポイント,9,FALSE)="デフォルト値",VLOOKUP($D11,デフォルト値,4,FALSE),""))</f>
        <v>33.4</v>
      </c>
      <c r="I11" s="636" t="str">
        <f t="shared" si="1"/>
        <v>GJ/kl</v>
      </c>
      <c r="J11" s="391">
        <f t="shared" si="7"/>
        <v>6.8599999999999994E-2</v>
      </c>
      <c r="K11" s="636" t="str">
        <f t="shared" si="2"/>
        <v>t-CO2/GJ</v>
      </c>
      <c r="L11" s="672">
        <f t="shared" ref="L11:L12" si="11">IF($D11="","",IF($A11=0,F11*H11*J11,F11*J11))</f>
        <v>36.659839999999996</v>
      </c>
      <c r="M11" s="181"/>
      <c r="N11" s="470" t="str">
        <f t="shared" si="3"/>
        <v>使用量</v>
      </c>
      <c r="O11" s="471"/>
      <c r="P11" s="472"/>
      <c r="Q11" s="473">
        <v>2</v>
      </c>
      <c r="R11" s="474"/>
      <c r="S11" s="474"/>
      <c r="T11" s="474">
        <v>2</v>
      </c>
      <c r="U11" s="474"/>
      <c r="V11" s="474">
        <v>2</v>
      </c>
      <c r="W11" s="474"/>
      <c r="X11" s="474">
        <v>2</v>
      </c>
      <c r="Y11" s="474"/>
      <c r="Z11" s="474">
        <v>3</v>
      </c>
      <c r="AA11" s="474"/>
      <c r="AB11" s="475"/>
      <c r="AC11" s="488"/>
      <c r="AD11" s="236" t="str">
        <f t="shared" si="4"/>
        <v>対象</v>
      </c>
      <c r="AE11" s="237">
        <f t="shared" ref="AE11:AE12" si="12">IF($D11="","",IF(AD11="---","---",IF(OR($D11="系統電力",$D11="産業用蒸気",$D11="温水",$D11="冷水",$D11="蒸気（産業用以外）"),F11*VLOOKUP($D11,GJ換算係数,2,FALSE),F11*H11)))</f>
        <v>534.4</v>
      </c>
      <c r="AH11" s="261"/>
      <c r="AI11" s="262">
        <v>5</v>
      </c>
      <c r="AJ11" s="327">
        <f t="shared" si="9"/>
        <v>0</v>
      </c>
      <c r="AK11" s="259"/>
      <c r="CI11" s="190"/>
      <c r="CJ11" s="189"/>
    </row>
    <row r="12" spans="1:88" ht="24" customHeight="1">
      <c r="A12" s="228">
        <f>VLOOKUP(D12,非表示_活動量と単位!$D$8:$E$75,2,FALSE)</f>
        <v>0</v>
      </c>
      <c r="B12" s="577">
        <v>1</v>
      </c>
      <c r="C12" s="578">
        <v>10</v>
      </c>
      <c r="D12" s="579" t="s">
        <v>468</v>
      </c>
      <c r="E12" s="580">
        <v>1.2</v>
      </c>
      <c r="F12" s="581">
        <f t="shared" si="6"/>
        <v>1</v>
      </c>
      <c r="G12" s="635" t="str">
        <f t="shared" si="0"/>
        <v>kl</v>
      </c>
      <c r="H12" s="389">
        <f t="shared" si="10"/>
        <v>33.4</v>
      </c>
      <c r="I12" s="636" t="str">
        <f t="shared" si="1"/>
        <v>GJ/kl</v>
      </c>
      <c r="J12" s="391">
        <f t="shared" si="7"/>
        <v>6.8599999999999994E-2</v>
      </c>
      <c r="K12" s="636" t="str">
        <f t="shared" si="2"/>
        <v>t-CO2/GJ</v>
      </c>
      <c r="L12" s="672">
        <f t="shared" si="11"/>
        <v>2.2912399999999997</v>
      </c>
      <c r="M12" s="181"/>
      <c r="N12" s="470" t="str">
        <f t="shared" si="3"/>
        <v>使用量</v>
      </c>
      <c r="O12" s="471">
        <v>1</v>
      </c>
      <c r="P12" s="472"/>
      <c r="Q12" s="473"/>
      <c r="R12" s="474"/>
      <c r="S12" s="474"/>
      <c r="T12" s="474"/>
      <c r="U12" s="474"/>
      <c r="V12" s="474"/>
      <c r="W12" s="474"/>
      <c r="X12" s="474"/>
      <c r="Y12" s="474"/>
      <c r="Z12" s="474"/>
      <c r="AA12" s="474"/>
      <c r="AB12" s="475">
        <v>1</v>
      </c>
      <c r="AC12" s="488"/>
      <c r="AD12" s="236" t="str">
        <f t="shared" si="4"/>
        <v>対象</v>
      </c>
      <c r="AE12" s="237">
        <f t="shared" si="12"/>
        <v>33.4</v>
      </c>
      <c r="AH12" s="258"/>
      <c r="AI12" s="258"/>
      <c r="AJ12" s="326">
        <f>INT(SUM(AJ7:AJ11))</f>
        <v>6312</v>
      </c>
      <c r="AK12" s="259" t="b">
        <f>EXACT(AJ12,L32)</f>
        <v>1</v>
      </c>
      <c r="CI12" s="190"/>
      <c r="CJ12" s="189"/>
    </row>
    <row r="13" spans="1:88" ht="24" customHeight="1">
      <c r="A13" s="228">
        <f>VLOOKUP(D13,非表示_活動量と単位!$D$8:$E$75,2,FALSE)</f>
        <v>1</v>
      </c>
      <c r="B13" s="577">
        <v>2</v>
      </c>
      <c r="C13" s="578">
        <v>11</v>
      </c>
      <c r="D13" s="579" t="s">
        <v>772</v>
      </c>
      <c r="E13" s="580">
        <v>2110000</v>
      </c>
      <c r="F13" s="581">
        <f t="shared" si="6"/>
        <v>2110000</v>
      </c>
      <c r="G13" s="635" t="str">
        <f t="shared" si="0"/>
        <v>kWh</v>
      </c>
      <c r="H13" s="389" t="str">
        <f t="shared" si="10"/>
        <v/>
      </c>
      <c r="I13" s="636" t="str">
        <f t="shared" si="1"/>
        <v>---</v>
      </c>
      <c r="J13" s="391">
        <f t="shared" si="7"/>
        <v>4.3600000000000003E-4</v>
      </c>
      <c r="K13" s="636" t="str">
        <f t="shared" si="2"/>
        <v>t-CO2/kWh</v>
      </c>
      <c r="L13" s="672">
        <f t="shared" si="8"/>
        <v>919.96</v>
      </c>
      <c r="M13" s="181"/>
      <c r="N13" s="470" t="str">
        <f t="shared" si="3"/>
        <v>使用量</v>
      </c>
      <c r="O13" s="477"/>
      <c r="P13" s="472">
        <v>140000</v>
      </c>
      <c r="Q13" s="478">
        <v>140000</v>
      </c>
      <c r="R13" s="479">
        <v>140000</v>
      </c>
      <c r="S13" s="479">
        <v>200000</v>
      </c>
      <c r="T13" s="480">
        <v>180000</v>
      </c>
      <c r="U13" s="480">
        <v>200000</v>
      </c>
      <c r="V13" s="480">
        <v>120000</v>
      </c>
      <c r="W13" s="480">
        <v>150000</v>
      </c>
      <c r="X13" s="480">
        <v>180000</v>
      </c>
      <c r="Y13" s="480">
        <v>180000</v>
      </c>
      <c r="Z13" s="480">
        <v>180000</v>
      </c>
      <c r="AA13" s="480">
        <v>120000</v>
      </c>
      <c r="AB13" s="481"/>
      <c r="AC13" s="488"/>
      <c r="AD13" s="236" t="str">
        <f t="shared" si="4"/>
        <v>対象</v>
      </c>
      <c r="AE13" s="237">
        <f t="shared" si="5"/>
        <v>20593.599999999999</v>
      </c>
      <c r="AH13" s="261"/>
      <c r="AI13" s="264"/>
      <c r="AJ13" s="324"/>
      <c r="AK13" s="259"/>
      <c r="CI13" s="190"/>
      <c r="CJ13" s="189"/>
    </row>
    <row r="14" spans="1:88" ht="24" customHeight="1">
      <c r="A14" s="228">
        <f>VLOOKUP(D14,非表示_活動量と単位!$D$8:$E$75,2,FALSE)</f>
        <v>0</v>
      </c>
      <c r="B14" s="577">
        <v>2</v>
      </c>
      <c r="C14" s="578">
        <v>12</v>
      </c>
      <c r="D14" s="579" t="s">
        <v>481</v>
      </c>
      <c r="E14" s="580">
        <v>370</v>
      </c>
      <c r="F14" s="581">
        <f t="shared" si="6"/>
        <v>370</v>
      </c>
      <c r="G14" s="635" t="str">
        <f t="shared" si="0"/>
        <v>千Nm3</v>
      </c>
      <c r="H14" s="389">
        <v>45</v>
      </c>
      <c r="I14" s="636" t="str">
        <f t="shared" si="1"/>
        <v>GJ/千Nm3</v>
      </c>
      <c r="J14" s="391">
        <f t="shared" si="7"/>
        <v>5.1299999999999998E-2</v>
      </c>
      <c r="K14" s="636" t="str">
        <f t="shared" si="2"/>
        <v>t-CO2/GJ</v>
      </c>
      <c r="L14" s="672">
        <f t="shared" si="8"/>
        <v>854.14499999999998</v>
      </c>
      <c r="M14" s="181"/>
      <c r="N14" s="470" t="str">
        <f t="shared" si="3"/>
        <v>使用量</v>
      </c>
      <c r="O14" s="477"/>
      <c r="P14" s="472">
        <v>25</v>
      </c>
      <c r="Q14" s="478">
        <v>25</v>
      </c>
      <c r="R14" s="479">
        <v>25</v>
      </c>
      <c r="S14" s="479">
        <v>25</v>
      </c>
      <c r="T14" s="480">
        <v>30</v>
      </c>
      <c r="U14" s="480">
        <v>30</v>
      </c>
      <c r="V14" s="480">
        <v>30</v>
      </c>
      <c r="W14" s="480">
        <v>30</v>
      </c>
      <c r="X14" s="480">
        <v>30</v>
      </c>
      <c r="Y14" s="480">
        <v>30</v>
      </c>
      <c r="Z14" s="480">
        <v>30</v>
      </c>
      <c r="AA14" s="480">
        <v>30</v>
      </c>
      <c r="AB14" s="481"/>
      <c r="AC14" s="488"/>
      <c r="AD14" s="236" t="str">
        <f t="shared" si="4"/>
        <v>対象</v>
      </c>
      <c r="AE14" s="237">
        <f t="shared" si="5"/>
        <v>16650</v>
      </c>
      <c r="AH14" s="258"/>
      <c r="AI14" s="258"/>
      <c r="AJ14" s="324"/>
      <c r="AK14" s="259"/>
      <c r="CI14" s="190"/>
      <c r="CJ14" s="189"/>
    </row>
    <row r="15" spans="1:88" ht="24" customHeight="1">
      <c r="A15" s="228">
        <f>VLOOKUP(D15,非表示_活動量と単位!$D$8:$E$75,2,FALSE)</f>
        <v>1</v>
      </c>
      <c r="B15" s="577">
        <v>3</v>
      </c>
      <c r="C15" s="578">
        <v>13</v>
      </c>
      <c r="D15" s="579" t="s">
        <v>772</v>
      </c>
      <c r="E15" s="580">
        <v>1850000</v>
      </c>
      <c r="F15" s="581">
        <f t="shared" si="6"/>
        <v>1850000</v>
      </c>
      <c r="G15" s="635" t="str">
        <f t="shared" si="0"/>
        <v>kWh</v>
      </c>
      <c r="H15" s="389" t="str">
        <f t="shared" si="10"/>
        <v/>
      </c>
      <c r="I15" s="636" t="str">
        <f t="shared" si="1"/>
        <v>---</v>
      </c>
      <c r="J15" s="391">
        <f t="shared" si="7"/>
        <v>4.3600000000000003E-4</v>
      </c>
      <c r="K15" s="636" t="str">
        <f t="shared" si="2"/>
        <v>t-CO2/kWh</v>
      </c>
      <c r="L15" s="672">
        <f t="shared" si="8"/>
        <v>806.6</v>
      </c>
      <c r="M15" s="181"/>
      <c r="N15" s="470" t="str">
        <f t="shared" si="3"/>
        <v>使用量</v>
      </c>
      <c r="O15" s="477"/>
      <c r="P15" s="472">
        <v>90000</v>
      </c>
      <c r="Q15" s="478">
        <v>90000</v>
      </c>
      <c r="R15" s="479">
        <v>90000</v>
      </c>
      <c r="S15" s="479">
        <v>150000</v>
      </c>
      <c r="T15" s="480">
        <v>150000</v>
      </c>
      <c r="U15" s="480">
        <v>200000</v>
      </c>
      <c r="V15" s="480">
        <v>120000</v>
      </c>
      <c r="W15" s="480">
        <v>150000</v>
      </c>
      <c r="X15" s="480">
        <v>180000</v>
      </c>
      <c r="Y15" s="480">
        <v>180000</v>
      </c>
      <c r="Z15" s="480">
        <v>180000</v>
      </c>
      <c r="AA15" s="480">
        <v>120000</v>
      </c>
      <c r="AB15" s="481"/>
      <c r="AC15" s="488"/>
      <c r="AD15" s="236" t="str">
        <f t="shared" si="4"/>
        <v>対象</v>
      </c>
      <c r="AE15" s="237">
        <f t="shared" si="5"/>
        <v>18056</v>
      </c>
      <c r="AH15" s="261"/>
      <c r="AI15" s="264"/>
      <c r="AJ15" s="324"/>
      <c r="AK15" s="259"/>
      <c r="CI15" s="190"/>
      <c r="CJ15" s="189"/>
    </row>
    <row r="16" spans="1:88" ht="24" customHeight="1">
      <c r="A16" s="228">
        <f>VLOOKUP(D16,非表示_活動量と単位!$D$8:$E$75,2,FALSE)</f>
        <v>0</v>
      </c>
      <c r="B16" s="577">
        <v>3</v>
      </c>
      <c r="C16" s="578">
        <v>14</v>
      </c>
      <c r="D16" s="579" t="s">
        <v>478</v>
      </c>
      <c r="E16" s="580">
        <v>135.87</v>
      </c>
      <c r="F16" s="581">
        <f t="shared" si="6"/>
        <v>135</v>
      </c>
      <c r="G16" s="635" t="str">
        <f t="shared" si="0"/>
        <v>t</v>
      </c>
      <c r="H16" s="389">
        <f t="shared" si="10"/>
        <v>50.1</v>
      </c>
      <c r="I16" s="636" t="str">
        <f t="shared" si="1"/>
        <v>GJ/t</v>
      </c>
      <c r="J16" s="391">
        <f t="shared" si="7"/>
        <v>6.0100000000000001E-2</v>
      </c>
      <c r="K16" s="636" t="str">
        <f t="shared" si="2"/>
        <v>t-CO2/GJ</v>
      </c>
      <c r="L16" s="672">
        <f t="shared" si="8"/>
        <v>406.48635000000002</v>
      </c>
      <c r="M16" s="181"/>
      <c r="N16" s="470" t="str">
        <f t="shared" si="3"/>
        <v>使用量</v>
      </c>
      <c r="O16" s="477"/>
      <c r="P16" s="472">
        <v>9</v>
      </c>
      <c r="Q16" s="478">
        <v>9</v>
      </c>
      <c r="R16" s="479">
        <v>9</v>
      </c>
      <c r="S16" s="479">
        <v>9</v>
      </c>
      <c r="T16" s="480">
        <v>13</v>
      </c>
      <c r="U16" s="480">
        <v>10</v>
      </c>
      <c r="V16" s="480">
        <v>10</v>
      </c>
      <c r="W16" s="480">
        <v>10</v>
      </c>
      <c r="X16" s="480">
        <v>10</v>
      </c>
      <c r="Y16" s="480">
        <v>10</v>
      </c>
      <c r="Z16" s="480">
        <v>10</v>
      </c>
      <c r="AA16" s="480">
        <v>10</v>
      </c>
      <c r="AB16" s="481"/>
      <c r="AC16" s="488"/>
      <c r="AD16" s="236" t="str">
        <f t="shared" si="4"/>
        <v>対象</v>
      </c>
      <c r="AE16" s="237">
        <f t="shared" si="5"/>
        <v>6763.5</v>
      </c>
      <c r="AH16" s="258"/>
      <c r="AI16" s="258"/>
      <c r="AJ16" s="324"/>
      <c r="AK16" s="259"/>
      <c r="CI16" s="190"/>
      <c r="CJ16" s="189"/>
    </row>
    <row r="17" spans="1:88" ht="24" customHeight="1">
      <c r="A17" s="228" t="e">
        <f>VLOOKUP(D17,非表示_活動量と単位!$D$8:$E$75,2,FALSE)</f>
        <v>#N/A</v>
      </c>
      <c r="B17" s="109"/>
      <c r="C17" s="639"/>
      <c r="D17" s="640"/>
      <c r="E17" s="580"/>
      <c r="F17" s="581" t="str">
        <f t="shared" si="6"/>
        <v/>
      </c>
      <c r="G17" s="635" t="str">
        <f t="shared" si="0"/>
        <v/>
      </c>
      <c r="H17" s="390" t="str">
        <f t="shared" si="10"/>
        <v/>
      </c>
      <c r="I17" s="642" t="str">
        <f t="shared" si="1"/>
        <v/>
      </c>
      <c r="J17" s="392" t="str">
        <f t="shared" si="7"/>
        <v/>
      </c>
      <c r="K17" s="642" t="str">
        <f t="shared" si="2"/>
        <v/>
      </c>
      <c r="L17" s="673" t="str">
        <f t="shared" si="8"/>
        <v/>
      </c>
      <c r="M17" s="181"/>
      <c r="N17" s="470" t="str">
        <f t="shared" si="3"/>
        <v/>
      </c>
      <c r="O17" s="482"/>
      <c r="P17" s="483"/>
      <c r="Q17" s="484"/>
      <c r="R17" s="485"/>
      <c r="S17" s="485"/>
      <c r="T17" s="486"/>
      <c r="U17" s="486"/>
      <c r="V17" s="486"/>
      <c r="W17" s="486"/>
      <c r="X17" s="486"/>
      <c r="Y17" s="486"/>
      <c r="Z17" s="486"/>
      <c r="AA17" s="486"/>
      <c r="AB17" s="487"/>
      <c r="AC17" s="488"/>
      <c r="AD17" s="236" t="str">
        <f t="shared" si="4"/>
        <v/>
      </c>
      <c r="AE17" s="237" t="str">
        <f t="shared" si="5"/>
        <v/>
      </c>
      <c r="AH17" s="261"/>
      <c r="AI17" s="264"/>
      <c r="AJ17" s="324"/>
      <c r="AK17" s="259"/>
      <c r="CI17" s="190"/>
      <c r="CJ17" s="189"/>
    </row>
    <row r="18" spans="1:88" ht="24" customHeight="1">
      <c r="A18" s="228" t="e">
        <f>VLOOKUP(D18,非表示_活動量と単位!$D$8:$E$75,2,FALSE)</f>
        <v>#N/A</v>
      </c>
      <c r="B18" s="109"/>
      <c r="C18" s="639"/>
      <c r="D18" s="640"/>
      <c r="E18" s="397"/>
      <c r="F18" s="611" t="str">
        <f t="shared" si="6"/>
        <v/>
      </c>
      <c r="G18" s="641" t="str">
        <f t="shared" si="0"/>
        <v/>
      </c>
      <c r="H18" s="390" t="str">
        <f t="shared" si="10"/>
        <v/>
      </c>
      <c r="I18" s="642" t="str">
        <f t="shared" si="1"/>
        <v/>
      </c>
      <c r="J18" s="392" t="str">
        <f t="shared" si="7"/>
        <v/>
      </c>
      <c r="K18" s="642" t="str">
        <f t="shared" si="2"/>
        <v/>
      </c>
      <c r="L18" s="673" t="str">
        <f t="shared" si="8"/>
        <v/>
      </c>
      <c r="M18" s="181"/>
      <c r="N18" s="470" t="str">
        <f t="shared" si="3"/>
        <v/>
      </c>
      <c r="O18" s="482"/>
      <c r="P18" s="483"/>
      <c r="Q18" s="484"/>
      <c r="R18" s="485"/>
      <c r="S18" s="485"/>
      <c r="T18" s="486"/>
      <c r="U18" s="486"/>
      <c r="V18" s="486"/>
      <c r="W18" s="486"/>
      <c r="X18" s="486"/>
      <c r="Y18" s="486"/>
      <c r="Z18" s="486"/>
      <c r="AA18" s="486"/>
      <c r="AB18" s="487"/>
      <c r="AC18" s="488"/>
      <c r="AD18" s="236" t="str">
        <f t="shared" si="4"/>
        <v/>
      </c>
      <c r="AE18" s="237" t="str">
        <f t="shared" si="5"/>
        <v/>
      </c>
      <c r="AH18" s="258"/>
      <c r="AI18" s="258"/>
      <c r="AJ18" s="324"/>
      <c r="AK18" s="259"/>
      <c r="CI18" s="190"/>
      <c r="CJ18" s="189"/>
    </row>
    <row r="19" spans="1:88" ht="24" customHeight="1">
      <c r="A19" s="228" t="e">
        <f>VLOOKUP(D19,非表示_活動量と単位!$D$8:$E$75,2,FALSE)</f>
        <v>#N/A</v>
      </c>
      <c r="B19" s="109"/>
      <c r="C19" s="639"/>
      <c r="D19" s="640"/>
      <c r="E19" s="397"/>
      <c r="F19" s="611" t="str">
        <f t="shared" si="6"/>
        <v/>
      </c>
      <c r="G19" s="641" t="str">
        <f t="shared" si="0"/>
        <v/>
      </c>
      <c r="H19" s="390" t="str">
        <f t="shared" si="10"/>
        <v/>
      </c>
      <c r="I19" s="642" t="str">
        <f t="shared" si="1"/>
        <v/>
      </c>
      <c r="J19" s="392" t="str">
        <f t="shared" si="7"/>
        <v/>
      </c>
      <c r="K19" s="642" t="str">
        <f t="shared" si="2"/>
        <v/>
      </c>
      <c r="L19" s="673" t="str">
        <f t="shared" si="8"/>
        <v/>
      </c>
      <c r="M19" s="181"/>
      <c r="N19" s="470" t="str">
        <f t="shared" si="3"/>
        <v/>
      </c>
      <c r="O19" s="482"/>
      <c r="P19" s="483"/>
      <c r="Q19" s="484"/>
      <c r="R19" s="485"/>
      <c r="S19" s="485"/>
      <c r="T19" s="486"/>
      <c r="U19" s="486"/>
      <c r="V19" s="486"/>
      <c r="W19" s="486"/>
      <c r="X19" s="486"/>
      <c r="Y19" s="486"/>
      <c r="Z19" s="486"/>
      <c r="AA19" s="486"/>
      <c r="AB19" s="487"/>
      <c r="AC19" s="488"/>
      <c r="AD19" s="236" t="str">
        <f t="shared" si="4"/>
        <v/>
      </c>
      <c r="AE19" s="237" t="str">
        <f t="shared" si="5"/>
        <v/>
      </c>
      <c r="AH19" s="261"/>
      <c r="AI19" s="264"/>
      <c r="AJ19" s="324"/>
      <c r="AK19" s="259"/>
      <c r="CI19" s="190"/>
      <c r="CJ19" s="189"/>
    </row>
    <row r="20" spans="1:88" ht="24" customHeight="1">
      <c r="A20" s="228" t="e">
        <f>VLOOKUP(D20,非表示_活動量と単位!$D$8:$E$75,2,FALSE)</f>
        <v>#N/A</v>
      </c>
      <c r="B20" s="109"/>
      <c r="C20" s="639"/>
      <c r="D20" s="640"/>
      <c r="E20" s="397"/>
      <c r="F20" s="611" t="str">
        <f t="shared" si="6"/>
        <v/>
      </c>
      <c r="G20" s="641" t="str">
        <f t="shared" si="0"/>
        <v/>
      </c>
      <c r="H20" s="390" t="str">
        <f t="shared" si="10"/>
        <v/>
      </c>
      <c r="I20" s="642" t="str">
        <f t="shared" si="1"/>
        <v/>
      </c>
      <c r="J20" s="392" t="str">
        <f t="shared" si="7"/>
        <v/>
      </c>
      <c r="K20" s="642" t="str">
        <f t="shared" si="2"/>
        <v/>
      </c>
      <c r="L20" s="673" t="str">
        <f t="shared" si="8"/>
        <v/>
      </c>
      <c r="M20" s="181"/>
      <c r="N20" s="470" t="str">
        <f t="shared" si="3"/>
        <v/>
      </c>
      <c r="O20" s="482"/>
      <c r="P20" s="483"/>
      <c r="Q20" s="484"/>
      <c r="R20" s="485"/>
      <c r="S20" s="485"/>
      <c r="T20" s="486"/>
      <c r="U20" s="486"/>
      <c r="V20" s="486"/>
      <c r="W20" s="486"/>
      <c r="X20" s="486"/>
      <c r="Y20" s="486"/>
      <c r="Z20" s="486"/>
      <c r="AA20" s="486"/>
      <c r="AB20" s="487"/>
      <c r="AC20" s="488"/>
      <c r="AD20" s="236" t="str">
        <f t="shared" si="4"/>
        <v/>
      </c>
      <c r="AE20" s="237" t="str">
        <f t="shared" si="5"/>
        <v/>
      </c>
      <c r="AH20" s="258"/>
      <c r="AI20" s="258"/>
      <c r="AJ20" s="324"/>
      <c r="AK20" s="259"/>
      <c r="CI20" s="190"/>
      <c r="CJ20" s="189"/>
    </row>
    <row r="21" spans="1:88" ht="24" customHeight="1" thickBot="1">
      <c r="A21" s="228" t="e">
        <f>VLOOKUP(D21,非表示_活動量と単位!$D$8:$E$75,2,FALSE)</f>
        <v>#N/A</v>
      </c>
      <c r="B21" s="644"/>
      <c r="C21" s="645"/>
      <c r="D21" s="646"/>
      <c r="E21" s="397"/>
      <c r="F21" s="611" t="str">
        <f t="shared" si="6"/>
        <v/>
      </c>
      <c r="G21" s="647" t="str">
        <f t="shared" si="0"/>
        <v/>
      </c>
      <c r="H21" s="648" t="str">
        <f t="shared" si="10"/>
        <v/>
      </c>
      <c r="I21" s="642" t="str">
        <f t="shared" si="1"/>
        <v/>
      </c>
      <c r="J21" s="649" t="str">
        <f t="shared" si="7"/>
        <v/>
      </c>
      <c r="K21" s="642" t="str">
        <f t="shared" si="2"/>
        <v/>
      </c>
      <c r="L21" s="674" t="str">
        <f>IF($D21="","",IF($A21=0,F21*H21*J21,F21*J21))</f>
        <v/>
      </c>
      <c r="M21" s="651"/>
      <c r="N21" s="489" t="str">
        <f t="shared" si="3"/>
        <v/>
      </c>
      <c r="O21" s="490"/>
      <c r="P21" s="491"/>
      <c r="Q21" s="492"/>
      <c r="R21" s="493"/>
      <c r="S21" s="493"/>
      <c r="T21" s="494"/>
      <c r="U21" s="494"/>
      <c r="V21" s="494"/>
      <c r="W21" s="494"/>
      <c r="X21" s="494"/>
      <c r="Y21" s="494"/>
      <c r="Z21" s="494"/>
      <c r="AA21" s="494"/>
      <c r="AB21" s="495"/>
      <c r="AC21" s="496"/>
      <c r="AD21" s="238" t="str">
        <f t="shared" si="4"/>
        <v/>
      </c>
      <c r="AE21" s="239" t="str">
        <f t="shared" si="5"/>
        <v/>
      </c>
      <c r="AH21" s="261"/>
      <c r="AI21" s="264"/>
      <c r="AJ21" s="324"/>
      <c r="AK21" s="259"/>
      <c r="CI21" s="190"/>
      <c r="CJ21" s="189"/>
    </row>
    <row r="22" spans="1:88" ht="24" customHeight="1">
      <c r="A22" s="228">
        <f t="shared" ref="A22:A30" si="13">IF($H22="",1,0)</f>
        <v>1</v>
      </c>
      <c r="B22" s="652"/>
      <c r="C22" s="653"/>
      <c r="D22" s="654" t="s">
        <v>512</v>
      </c>
      <c r="E22" s="396"/>
      <c r="F22" s="610" t="str">
        <f t="shared" si="6"/>
        <v/>
      </c>
      <c r="G22" s="655"/>
      <c r="H22" s="656"/>
      <c r="I22" s="655"/>
      <c r="J22" s="657"/>
      <c r="K22" s="655"/>
      <c r="L22" s="675" t="str">
        <f>IF($C22="","",IF($A22=0,F22*H22*J22,F22*J22))</f>
        <v/>
      </c>
      <c r="M22" s="659"/>
      <c r="N22" s="498"/>
      <c r="O22" s="499"/>
      <c r="P22" s="500"/>
      <c r="Q22" s="501"/>
      <c r="R22" s="502"/>
      <c r="S22" s="502"/>
      <c r="T22" s="503"/>
      <c r="U22" s="503"/>
      <c r="V22" s="503"/>
      <c r="W22" s="503"/>
      <c r="X22" s="503"/>
      <c r="Y22" s="503"/>
      <c r="Z22" s="503"/>
      <c r="AA22" s="503"/>
      <c r="AB22" s="504"/>
      <c r="AC22" s="505"/>
      <c r="AD22" s="240" t="str">
        <f t="shared" si="4"/>
        <v>---</v>
      </c>
      <c r="AE22" s="241" t="str">
        <f t="shared" si="5"/>
        <v>---</v>
      </c>
      <c r="AH22" s="261"/>
      <c r="AI22" s="258"/>
      <c r="AJ22" s="324"/>
      <c r="AK22" s="259"/>
      <c r="CI22" s="190"/>
      <c r="CJ22" s="189"/>
    </row>
    <row r="23" spans="1:88" ht="24" customHeight="1">
      <c r="A23" s="228">
        <f t="shared" si="13"/>
        <v>1</v>
      </c>
      <c r="B23" s="109"/>
      <c r="C23" s="639"/>
      <c r="D23" s="640" t="s">
        <v>512</v>
      </c>
      <c r="E23" s="397"/>
      <c r="F23" s="611" t="str">
        <f t="shared" si="6"/>
        <v/>
      </c>
      <c r="G23" s="660"/>
      <c r="H23" s="661"/>
      <c r="I23" s="660"/>
      <c r="J23" s="662"/>
      <c r="K23" s="660"/>
      <c r="L23" s="673" t="str">
        <f t="shared" ref="L23:L31" si="14">IF($C23="","",IF($A23=0,F23*H23*J23,F23*J23))</f>
        <v/>
      </c>
      <c r="M23" s="181"/>
      <c r="N23" s="506"/>
      <c r="O23" s="482"/>
      <c r="P23" s="483"/>
      <c r="Q23" s="484"/>
      <c r="R23" s="485"/>
      <c r="S23" s="485"/>
      <c r="T23" s="486"/>
      <c r="U23" s="486"/>
      <c r="V23" s="486"/>
      <c r="W23" s="486"/>
      <c r="X23" s="486"/>
      <c r="Y23" s="486"/>
      <c r="Z23" s="486"/>
      <c r="AA23" s="486"/>
      <c r="AB23" s="487"/>
      <c r="AC23" s="488"/>
      <c r="AD23" s="236" t="str">
        <f t="shared" si="4"/>
        <v>---</v>
      </c>
      <c r="AE23" s="242" t="str">
        <f t="shared" ref="AE23:AE24" si="15">IF($D23="","",IF(AD23="---","---",IF(OR($D23="系統電力",$D23="産業用蒸気",$D23="温水",$D23="冷水",$D23="蒸気（産業用以外）"),F23*VLOOKUP($D23,GJ換算係数,2,FALSE),F23*H23)))</f>
        <v>---</v>
      </c>
      <c r="AI23" s="264"/>
      <c r="AJ23" s="324"/>
      <c r="AK23" s="259"/>
      <c r="CI23" s="190"/>
      <c r="CJ23" s="189"/>
    </row>
    <row r="24" spans="1:88" ht="24" customHeight="1">
      <c r="A24" s="228">
        <f t="shared" si="13"/>
        <v>1</v>
      </c>
      <c r="B24" s="109"/>
      <c r="C24" s="639"/>
      <c r="D24" s="640" t="s">
        <v>512</v>
      </c>
      <c r="E24" s="397"/>
      <c r="F24" s="611" t="str">
        <f t="shared" si="6"/>
        <v/>
      </c>
      <c r="G24" s="660"/>
      <c r="H24" s="661"/>
      <c r="I24" s="660"/>
      <c r="J24" s="662"/>
      <c r="K24" s="660"/>
      <c r="L24" s="673" t="str">
        <f t="shared" si="14"/>
        <v/>
      </c>
      <c r="M24" s="181"/>
      <c r="N24" s="506"/>
      <c r="O24" s="482"/>
      <c r="P24" s="483"/>
      <c r="Q24" s="484"/>
      <c r="R24" s="485"/>
      <c r="S24" s="485"/>
      <c r="T24" s="486"/>
      <c r="U24" s="486"/>
      <c r="V24" s="486"/>
      <c r="W24" s="486"/>
      <c r="X24" s="486"/>
      <c r="Y24" s="486"/>
      <c r="Z24" s="486"/>
      <c r="AA24" s="486"/>
      <c r="AB24" s="487"/>
      <c r="AC24" s="488"/>
      <c r="AD24" s="236" t="str">
        <f t="shared" si="4"/>
        <v>---</v>
      </c>
      <c r="AE24" s="242" t="str">
        <f t="shared" si="15"/>
        <v>---</v>
      </c>
      <c r="AI24" s="258"/>
      <c r="CI24" s="190"/>
      <c r="CJ24" s="189"/>
    </row>
    <row r="25" spans="1:88" ht="24" customHeight="1">
      <c r="A25" s="228">
        <f t="shared" si="13"/>
        <v>1</v>
      </c>
      <c r="B25" s="109"/>
      <c r="C25" s="639"/>
      <c r="D25" s="640" t="s">
        <v>512</v>
      </c>
      <c r="E25" s="397"/>
      <c r="F25" s="611" t="str">
        <f t="shared" si="6"/>
        <v/>
      </c>
      <c r="G25" s="660"/>
      <c r="H25" s="661"/>
      <c r="I25" s="660"/>
      <c r="J25" s="662"/>
      <c r="K25" s="660"/>
      <c r="L25" s="673" t="str">
        <f t="shared" si="14"/>
        <v/>
      </c>
      <c r="M25" s="181"/>
      <c r="N25" s="506"/>
      <c r="O25" s="482"/>
      <c r="P25" s="483"/>
      <c r="Q25" s="484"/>
      <c r="R25" s="485"/>
      <c r="S25" s="485"/>
      <c r="T25" s="486"/>
      <c r="U25" s="486"/>
      <c r="V25" s="486"/>
      <c r="W25" s="486"/>
      <c r="X25" s="486"/>
      <c r="Y25" s="486"/>
      <c r="Z25" s="486"/>
      <c r="AA25" s="486"/>
      <c r="AB25" s="487"/>
      <c r="AC25" s="488"/>
      <c r="AD25" s="236" t="str">
        <f t="shared" si="4"/>
        <v>---</v>
      </c>
      <c r="AE25" s="242" t="str">
        <f t="shared" ref="AE25:AE26" si="16">IF($D25="","",IF(AD25="---","---",IF(OR($D25="系統電力",$D25="産業用蒸気",$D25="温水",$D25="冷水",$D25="蒸気（産業用以外）"),F25*VLOOKUP($D25,GJ換算係数,2,FALSE),F25*H25)))</f>
        <v>---</v>
      </c>
      <c r="CI25" s="190"/>
      <c r="CJ25" s="189"/>
    </row>
    <row r="26" spans="1:88" ht="24" customHeight="1">
      <c r="A26" s="228">
        <f t="shared" si="13"/>
        <v>1</v>
      </c>
      <c r="B26" s="109"/>
      <c r="C26" s="639"/>
      <c r="D26" s="640" t="s">
        <v>512</v>
      </c>
      <c r="E26" s="397"/>
      <c r="F26" s="611" t="str">
        <f t="shared" si="6"/>
        <v/>
      </c>
      <c r="G26" s="660"/>
      <c r="H26" s="661"/>
      <c r="I26" s="660"/>
      <c r="J26" s="662"/>
      <c r="K26" s="660"/>
      <c r="L26" s="673" t="str">
        <f t="shared" si="14"/>
        <v/>
      </c>
      <c r="M26" s="181"/>
      <c r="N26" s="506"/>
      <c r="O26" s="482"/>
      <c r="P26" s="483"/>
      <c r="Q26" s="484"/>
      <c r="R26" s="485"/>
      <c r="S26" s="485"/>
      <c r="T26" s="486"/>
      <c r="U26" s="486"/>
      <c r="V26" s="486"/>
      <c r="W26" s="486"/>
      <c r="X26" s="486"/>
      <c r="Y26" s="486"/>
      <c r="Z26" s="486"/>
      <c r="AA26" s="486"/>
      <c r="AB26" s="487"/>
      <c r="AC26" s="488"/>
      <c r="AD26" s="236" t="str">
        <f t="shared" si="4"/>
        <v>---</v>
      </c>
      <c r="AE26" s="242" t="str">
        <f t="shared" si="16"/>
        <v>---</v>
      </c>
      <c r="CI26" s="190"/>
      <c r="CJ26" s="189"/>
    </row>
    <row r="27" spans="1:88" ht="24" customHeight="1">
      <c r="A27" s="228">
        <f t="shared" si="13"/>
        <v>1</v>
      </c>
      <c r="B27" s="109"/>
      <c r="C27" s="639"/>
      <c r="D27" s="640" t="s">
        <v>512</v>
      </c>
      <c r="E27" s="397"/>
      <c r="F27" s="611" t="str">
        <f t="shared" si="6"/>
        <v/>
      </c>
      <c r="G27" s="660"/>
      <c r="H27" s="661"/>
      <c r="I27" s="660"/>
      <c r="J27" s="662"/>
      <c r="K27" s="660"/>
      <c r="L27" s="673" t="str">
        <f t="shared" si="14"/>
        <v/>
      </c>
      <c r="M27" s="181"/>
      <c r="N27" s="506"/>
      <c r="O27" s="482"/>
      <c r="P27" s="483"/>
      <c r="Q27" s="484"/>
      <c r="R27" s="485"/>
      <c r="S27" s="485"/>
      <c r="T27" s="486"/>
      <c r="U27" s="486"/>
      <c r="V27" s="486"/>
      <c r="W27" s="486"/>
      <c r="X27" s="486"/>
      <c r="Y27" s="486"/>
      <c r="Z27" s="486"/>
      <c r="AA27" s="486"/>
      <c r="AB27" s="487"/>
      <c r="AC27" s="488"/>
      <c r="AD27" s="236" t="str">
        <f t="shared" si="4"/>
        <v>---</v>
      </c>
      <c r="AE27" s="242" t="str">
        <f t="shared" si="5"/>
        <v>---</v>
      </c>
      <c r="CI27" s="190"/>
      <c r="CJ27" s="189"/>
    </row>
    <row r="28" spans="1:88" ht="24" customHeight="1">
      <c r="A28" s="228">
        <f t="shared" si="13"/>
        <v>1</v>
      </c>
      <c r="B28" s="109"/>
      <c r="C28" s="639"/>
      <c r="D28" s="640" t="s">
        <v>512</v>
      </c>
      <c r="E28" s="397"/>
      <c r="F28" s="611" t="str">
        <f t="shared" si="6"/>
        <v/>
      </c>
      <c r="G28" s="660"/>
      <c r="H28" s="661"/>
      <c r="I28" s="660"/>
      <c r="J28" s="662"/>
      <c r="K28" s="660"/>
      <c r="L28" s="673" t="str">
        <f t="shared" si="14"/>
        <v/>
      </c>
      <c r="M28" s="181"/>
      <c r="N28" s="506"/>
      <c r="O28" s="482"/>
      <c r="P28" s="483"/>
      <c r="Q28" s="484"/>
      <c r="R28" s="485"/>
      <c r="S28" s="485"/>
      <c r="T28" s="486"/>
      <c r="U28" s="486"/>
      <c r="V28" s="486"/>
      <c r="W28" s="486"/>
      <c r="X28" s="486"/>
      <c r="Y28" s="486"/>
      <c r="Z28" s="486"/>
      <c r="AA28" s="486"/>
      <c r="AB28" s="487"/>
      <c r="AC28" s="488"/>
      <c r="AD28" s="236" t="str">
        <f t="shared" si="4"/>
        <v>---</v>
      </c>
      <c r="AE28" s="242" t="str">
        <f t="shared" ref="AE28" si="17">IF($D28="","",IF(AD28="---","---",IF(OR($D28="系統電力",$D28="産業用蒸気",$D28="温水",$D28="冷水",$D28="蒸気（産業用以外）"),F28*VLOOKUP($D28,GJ換算係数,2,FALSE),F28*H28)))</f>
        <v>---</v>
      </c>
      <c r="CI28" s="190"/>
      <c r="CJ28" s="189"/>
    </row>
    <row r="29" spans="1:88" ht="24" customHeight="1">
      <c r="A29" s="228">
        <f t="shared" si="13"/>
        <v>1</v>
      </c>
      <c r="B29" s="109"/>
      <c r="C29" s="639"/>
      <c r="D29" s="640" t="s">
        <v>512</v>
      </c>
      <c r="E29" s="397"/>
      <c r="F29" s="611" t="str">
        <f t="shared" si="6"/>
        <v/>
      </c>
      <c r="G29" s="660"/>
      <c r="H29" s="661"/>
      <c r="I29" s="660"/>
      <c r="J29" s="662"/>
      <c r="K29" s="660"/>
      <c r="L29" s="673" t="str">
        <f t="shared" si="14"/>
        <v/>
      </c>
      <c r="M29" s="181"/>
      <c r="N29" s="506"/>
      <c r="O29" s="482"/>
      <c r="P29" s="483"/>
      <c r="Q29" s="484"/>
      <c r="R29" s="485"/>
      <c r="S29" s="485"/>
      <c r="T29" s="486"/>
      <c r="U29" s="486"/>
      <c r="V29" s="486"/>
      <c r="W29" s="486"/>
      <c r="X29" s="486"/>
      <c r="Y29" s="486"/>
      <c r="Z29" s="486"/>
      <c r="AA29" s="486"/>
      <c r="AB29" s="487"/>
      <c r="AC29" s="488"/>
      <c r="AD29" s="236" t="str">
        <f t="shared" si="4"/>
        <v>---</v>
      </c>
      <c r="AE29" s="242" t="str">
        <f t="shared" ref="AE29" si="18">IF($D29="","",IF(AD29="---","---",IF(OR($D29="系統電力",$D29="産業用蒸気",$D29="温水",$D29="冷水",$D29="蒸気（産業用以外）"),F29*VLOOKUP($D29,GJ換算係数,2,FALSE),F29*H29)))</f>
        <v>---</v>
      </c>
      <c r="CI29" s="190"/>
      <c r="CJ29" s="189"/>
    </row>
    <row r="30" spans="1:88" ht="24" customHeight="1">
      <c r="A30" s="228">
        <f t="shared" si="13"/>
        <v>1</v>
      </c>
      <c r="B30" s="109"/>
      <c r="C30" s="639"/>
      <c r="D30" s="640" t="s">
        <v>512</v>
      </c>
      <c r="E30" s="397"/>
      <c r="F30" s="611" t="str">
        <f t="shared" si="6"/>
        <v/>
      </c>
      <c r="G30" s="660"/>
      <c r="H30" s="661"/>
      <c r="I30" s="660"/>
      <c r="J30" s="662"/>
      <c r="K30" s="660"/>
      <c r="L30" s="673" t="str">
        <f t="shared" si="14"/>
        <v/>
      </c>
      <c r="M30" s="181"/>
      <c r="N30" s="506"/>
      <c r="O30" s="482"/>
      <c r="P30" s="483"/>
      <c r="Q30" s="484"/>
      <c r="R30" s="485"/>
      <c r="S30" s="485"/>
      <c r="T30" s="486"/>
      <c r="U30" s="486"/>
      <c r="V30" s="486"/>
      <c r="W30" s="486"/>
      <c r="X30" s="486"/>
      <c r="Y30" s="486"/>
      <c r="Z30" s="486"/>
      <c r="AA30" s="486"/>
      <c r="AB30" s="487"/>
      <c r="AC30" s="488"/>
      <c r="AD30" s="236" t="str">
        <f t="shared" si="4"/>
        <v>---</v>
      </c>
      <c r="AE30" s="242" t="str">
        <f t="shared" si="5"/>
        <v>---</v>
      </c>
      <c r="CI30" s="190"/>
      <c r="CJ30" s="189"/>
    </row>
    <row r="31" spans="1:88" ht="24" customHeight="1" thickBot="1">
      <c r="A31" s="228">
        <f t="shared" ref="A31" si="19">IF($H31="",1,0)</f>
        <v>1</v>
      </c>
      <c r="B31" s="115"/>
      <c r="C31" s="663"/>
      <c r="D31" s="664" t="s">
        <v>512</v>
      </c>
      <c r="E31" s="398"/>
      <c r="F31" s="665" t="str">
        <f t="shared" si="6"/>
        <v/>
      </c>
      <c r="G31" s="666"/>
      <c r="H31" s="606"/>
      <c r="I31" s="666"/>
      <c r="J31" s="667"/>
      <c r="K31" s="666"/>
      <c r="L31" s="676" t="str">
        <f t="shared" si="14"/>
        <v/>
      </c>
      <c r="M31" s="669"/>
      <c r="N31" s="507"/>
      <c r="O31" s="508"/>
      <c r="P31" s="509"/>
      <c r="Q31" s="510"/>
      <c r="R31" s="511"/>
      <c r="S31" s="511"/>
      <c r="T31" s="512"/>
      <c r="U31" s="512"/>
      <c r="V31" s="512"/>
      <c r="W31" s="512"/>
      <c r="X31" s="512"/>
      <c r="Y31" s="512"/>
      <c r="Z31" s="512"/>
      <c r="AA31" s="512"/>
      <c r="AB31" s="513"/>
      <c r="AC31" s="514"/>
      <c r="AD31" s="243" t="str">
        <f t="shared" si="4"/>
        <v>---</v>
      </c>
      <c r="AE31" s="244" t="str">
        <f t="shared" si="5"/>
        <v>---</v>
      </c>
      <c r="CI31" s="190"/>
      <c r="CJ31" s="189"/>
    </row>
    <row r="32" spans="1:88" ht="24" customHeight="1" thickBot="1">
      <c r="A32" s="227"/>
      <c r="B32" s="198"/>
      <c r="C32" s="198"/>
      <c r="D32" s="198"/>
      <c r="E32" s="198"/>
      <c r="J32" s="900" t="s">
        <v>624</v>
      </c>
      <c r="K32" s="901"/>
      <c r="L32" s="609">
        <f>INT(SUM($L$7:$L$31)+SUM($L$48:$L$102))</f>
        <v>6312</v>
      </c>
      <c r="M32" s="245"/>
      <c r="N32" s="200"/>
      <c r="O32" s="200"/>
      <c r="P32" s="200"/>
      <c r="Q32" s="200"/>
      <c r="R32" s="200"/>
      <c r="S32" s="200"/>
      <c r="AD32" s="182" t="s">
        <v>649</v>
      </c>
      <c r="AE32" s="451">
        <f>SUM($AE$7:$AE$31)+SUM($AE$48:$AE$102)</f>
        <v>123859.70000000001</v>
      </c>
      <c r="CI32" s="190"/>
      <c r="CJ32" s="189"/>
    </row>
    <row r="33" spans="1:88" ht="27" hidden="1" customHeight="1" thickBot="1">
      <c r="A33" s="227"/>
      <c r="B33" s="198"/>
      <c r="C33" s="198"/>
      <c r="D33" s="198"/>
      <c r="E33" s="198"/>
      <c r="J33" s="922" t="s">
        <v>648</v>
      </c>
      <c r="K33" s="923"/>
      <c r="L33" s="451">
        <f>SUMIFS(L7:L31,AD7:AD31,"対象")+SUMIFS(L48:L102,AD48:AD102,"対象")</f>
        <v>6312.1756300000006</v>
      </c>
      <c r="M33" s="245"/>
      <c r="N33" s="200"/>
      <c r="O33" s="200"/>
      <c r="P33" s="200"/>
      <c r="Q33" s="200"/>
      <c r="R33" s="200"/>
      <c r="S33" s="200"/>
      <c r="AD33" s="183" t="s">
        <v>815</v>
      </c>
      <c r="AE33" s="330">
        <f>IFERROR(L33/AE32,"---")</f>
        <v>5.096230355797729E-2</v>
      </c>
      <c r="CI33" s="190"/>
      <c r="CJ33" s="189"/>
    </row>
    <row r="34" spans="1:88" ht="12" customHeight="1">
      <c r="A34" s="227"/>
      <c r="B34" s="201"/>
      <c r="C34" s="202"/>
      <c r="D34" s="203"/>
      <c r="E34" s="203"/>
      <c r="K34" s="395"/>
      <c r="L34" s="199"/>
      <c r="M34" s="199"/>
      <c r="N34" s="200"/>
      <c r="O34" s="200"/>
      <c r="P34" s="200"/>
      <c r="Q34" s="200"/>
      <c r="R34" s="200"/>
      <c r="S34" s="200"/>
      <c r="CI34" s="190"/>
      <c r="CJ34" s="189"/>
    </row>
    <row r="35" spans="1:88" ht="12" customHeight="1">
      <c r="B35" s="452" t="s">
        <v>727</v>
      </c>
      <c r="C35" s="453" t="s">
        <v>1019</v>
      </c>
      <c r="D35" s="260"/>
      <c r="E35" s="260"/>
      <c r="K35" s="395"/>
      <c r="L35" s="199"/>
      <c r="M35" s="199"/>
      <c r="N35" s="200"/>
      <c r="O35" s="200"/>
      <c r="P35" s="200"/>
      <c r="Q35" s="200"/>
      <c r="R35" s="200"/>
      <c r="S35" s="200"/>
      <c r="CI35" s="190"/>
      <c r="CJ35" s="189"/>
    </row>
    <row r="36" spans="1:88" ht="14.65" customHeight="1">
      <c r="B36" s="452" t="s">
        <v>450</v>
      </c>
      <c r="C36" s="454" t="s">
        <v>808</v>
      </c>
      <c r="D36" s="260"/>
      <c r="E36" s="260"/>
      <c r="CI36" s="191"/>
      <c r="CJ36" s="189"/>
    </row>
    <row r="37" spans="1:88" ht="14.65" customHeight="1">
      <c r="B37" s="455"/>
      <c r="C37" s="456" t="s">
        <v>809</v>
      </c>
      <c r="D37" s="260"/>
      <c r="E37" s="260"/>
      <c r="CI37" s="192"/>
      <c r="CJ37" s="189"/>
    </row>
    <row r="38" spans="1:88" ht="14.65" customHeight="1">
      <c r="B38" s="455"/>
      <c r="C38" s="457" t="s">
        <v>826</v>
      </c>
      <c r="D38" s="457"/>
      <c r="E38" s="457"/>
      <c r="CI38" s="192"/>
      <c r="CJ38" s="189"/>
    </row>
    <row r="39" spans="1:88" ht="14.65" customHeight="1">
      <c r="B39" s="452"/>
      <c r="C39" s="456" t="s">
        <v>810</v>
      </c>
      <c r="D39" s="458"/>
      <c r="E39" s="458"/>
      <c r="CI39" s="192"/>
      <c r="CJ39" s="189"/>
    </row>
    <row r="40" spans="1:88" ht="14.65" customHeight="1">
      <c r="B40" s="452"/>
      <c r="C40" s="457" t="s">
        <v>814</v>
      </c>
      <c r="D40" s="457"/>
      <c r="E40" s="457"/>
      <c r="CI40" s="192"/>
      <c r="CJ40" s="189"/>
    </row>
    <row r="41" spans="1:88" ht="14.65" customHeight="1">
      <c r="B41" s="459" t="s">
        <v>451</v>
      </c>
      <c r="C41" s="457" t="s">
        <v>625</v>
      </c>
      <c r="D41" s="457"/>
      <c r="E41" s="457"/>
      <c r="CI41" s="192"/>
      <c r="CJ41" s="189"/>
    </row>
    <row r="42" spans="1:88" ht="14.65" customHeight="1">
      <c r="B42" s="459" t="s">
        <v>452</v>
      </c>
      <c r="C42" s="680" t="s">
        <v>726</v>
      </c>
      <c r="D42" s="457"/>
      <c r="E42" s="457"/>
      <c r="CI42" s="192"/>
      <c r="CJ42" s="189"/>
    </row>
    <row r="43" spans="1:88" ht="12" customHeight="1">
      <c r="B43" s="204"/>
      <c r="CI43" s="192"/>
      <c r="CJ43" s="189"/>
    </row>
    <row r="44" spans="1:88" ht="12" customHeight="1" thickBot="1">
      <c r="B44" s="204"/>
      <c r="N44" s="200"/>
      <c r="O44" s="200"/>
      <c r="P44" s="200"/>
      <c r="CI44" s="192"/>
      <c r="CJ44" s="189"/>
    </row>
    <row r="45" spans="1:88" ht="21" customHeight="1">
      <c r="B45" s="894" t="s">
        <v>801</v>
      </c>
      <c r="C45" s="897" t="s">
        <v>621</v>
      </c>
      <c r="D45" s="902" t="s">
        <v>458</v>
      </c>
      <c r="E45" s="914" t="s">
        <v>852</v>
      </c>
      <c r="F45" s="908" t="s">
        <v>853</v>
      </c>
      <c r="G45" s="912"/>
      <c r="H45" s="908" t="s">
        <v>460</v>
      </c>
      <c r="I45" s="909"/>
      <c r="J45" s="912" t="s">
        <v>531</v>
      </c>
      <c r="K45" s="912"/>
      <c r="L45" s="905" t="s">
        <v>709</v>
      </c>
      <c r="M45" s="942" t="s">
        <v>576</v>
      </c>
      <c r="N45" s="917" t="s">
        <v>619</v>
      </c>
      <c r="O45" s="919" t="s">
        <v>622</v>
      </c>
      <c r="P45" s="939" t="s">
        <v>736</v>
      </c>
      <c r="Q45" s="939"/>
      <c r="R45" s="939"/>
      <c r="S45" s="939"/>
      <c r="T45" s="939"/>
      <c r="U45" s="939"/>
      <c r="V45" s="939"/>
      <c r="W45" s="939"/>
      <c r="X45" s="939"/>
      <c r="Y45" s="939"/>
      <c r="Z45" s="939"/>
      <c r="AA45" s="939"/>
      <c r="AB45" s="930" t="s">
        <v>623</v>
      </c>
      <c r="AC45" s="933" t="s">
        <v>620</v>
      </c>
      <c r="AD45" s="924" t="s">
        <v>644</v>
      </c>
      <c r="AE45" s="925"/>
      <c r="CI45" s="192"/>
      <c r="CJ45" s="189"/>
    </row>
    <row r="46" spans="1:88" ht="12" customHeight="1">
      <c r="B46" s="895"/>
      <c r="C46" s="898"/>
      <c r="D46" s="903"/>
      <c r="E46" s="915"/>
      <c r="F46" s="910"/>
      <c r="G46" s="913"/>
      <c r="H46" s="910"/>
      <c r="I46" s="911"/>
      <c r="J46" s="913"/>
      <c r="K46" s="913"/>
      <c r="L46" s="906"/>
      <c r="M46" s="943"/>
      <c r="N46" s="918"/>
      <c r="O46" s="920"/>
      <c r="P46" s="940"/>
      <c r="Q46" s="940"/>
      <c r="R46" s="940"/>
      <c r="S46" s="940"/>
      <c r="T46" s="940"/>
      <c r="U46" s="940"/>
      <c r="V46" s="940"/>
      <c r="W46" s="940"/>
      <c r="X46" s="940"/>
      <c r="Y46" s="940"/>
      <c r="Z46" s="940"/>
      <c r="AA46" s="940"/>
      <c r="AB46" s="931"/>
      <c r="AC46" s="934"/>
      <c r="AD46" s="926" t="s">
        <v>645</v>
      </c>
      <c r="AE46" s="928" t="s">
        <v>627</v>
      </c>
      <c r="CI46" s="192"/>
      <c r="CJ46" s="189"/>
    </row>
    <row r="47" spans="1:88" ht="17.649999999999999" customHeight="1" thickBot="1">
      <c r="B47" s="896"/>
      <c r="C47" s="899"/>
      <c r="D47" s="904"/>
      <c r="E47" s="916"/>
      <c r="F47" s="409" t="s">
        <v>529</v>
      </c>
      <c r="G47" s="410" t="s">
        <v>530</v>
      </c>
      <c r="H47" s="411" t="s">
        <v>575</v>
      </c>
      <c r="I47" s="461" t="s">
        <v>548</v>
      </c>
      <c r="J47" s="413" t="s">
        <v>575</v>
      </c>
      <c r="K47" s="462" t="s">
        <v>548</v>
      </c>
      <c r="L47" s="907"/>
      <c r="M47" s="944"/>
      <c r="N47" s="415" t="s">
        <v>618</v>
      </c>
      <c r="O47" s="921"/>
      <c r="P47" s="416" t="s">
        <v>532</v>
      </c>
      <c r="Q47" s="416" t="s">
        <v>533</v>
      </c>
      <c r="R47" s="416" t="s">
        <v>534</v>
      </c>
      <c r="S47" s="416" t="s">
        <v>535</v>
      </c>
      <c r="T47" s="416" t="s">
        <v>536</v>
      </c>
      <c r="U47" s="416" t="s">
        <v>537</v>
      </c>
      <c r="V47" s="416" t="s">
        <v>538</v>
      </c>
      <c r="W47" s="416" t="s">
        <v>539</v>
      </c>
      <c r="X47" s="416" t="s">
        <v>540</v>
      </c>
      <c r="Y47" s="416" t="s">
        <v>541</v>
      </c>
      <c r="Z47" s="416" t="s">
        <v>542</v>
      </c>
      <c r="AA47" s="416" t="s">
        <v>543</v>
      </c>
      <c r="AB47" s="932"/>
      <c r="AC47" s="935"/>
      <c r="AD47" s="927"/>
      <c r="AE47" s="929"/>
      <c r="CI47" s="192"/>
      <c r="CJ47" s="189"/>
    </row>
    <row r="48" spans="1:88" ht="24" customHeight="1">
      <c r="A48" s="228" t="e">
        <f>VLOOKUP(D48,非表示_活動量と単位!$D$8:$E$75,2,FALSE)</f>
        <v>#N/A</v>
      </c>
      <c r="B48" s="125"/>
      <c r="C48" s="107"/>
      <c r="D48" s="106"/>
      <c r="E48" s="396"/>
      <c r="F48" s="610" t="str">
        <f>IF(E48="","",INT(E48))</f>
        <v/>
      </c>
      <c r="G48" s="641" t="str">
        <f t="shared" ref="G48:G102" si="20">IF($D48="","",VLOOKUP($D48,活動の種別と単位,4,FALSE))</f>
        <v/>
      </c>
      <c r="H48" s="390" t="str">
        <f t="shared" ref="H48:H102" si="21">IF($D48="","",IF(VLOOKUP($C48,モニタリングポイント,9,FALSE)="デフォルト値",VLOOKUP($D48,デフォルト値,4,FALSE),""))</f>
        <v/>
      </c>
      <c r="I48" s="642" t="str">
        <f t="shared" ref="I48:I102" si="22">IF($D48="","",VLOOKUP($D48,活動の種別と単位,5,FALSE))</f>
        <v/>
      </c>
      <c r="J48" s="392" t="str">
        <f t="shared" ref="J48:J102" si="23">IF($D48="","",IF(VLOOKUP($C48,モニタリングポイント,11,FALSE)="デフォルト値",VLOOKUP($D48,デフォルト値,5,FALSE),""))</f>
        <v/>
      </c>
      <c r="K48" s="642" t="str">
        <f t="shared" ref="K48:K102" si="24">IF($D48="","",VLOOKUP($D48,活動の種別と単位,6,FALSE))</f>
        <v/>
      </c>
      <c r="L48" s="673" t="str">
        <f t="shared" ref="L48" si="25">IF($D48="","",IF($A48=0,F48*H48*J48,F48*J48))</f>
        <v/>
      </c>
      <c r="M48" s="180"/>
      <c r="N48" s="613" t="str">
        <f t="shared" ref="N48:N102" si="26">IF($D48="","",VLOOKUP($D48,活動の種別と単位,3,FALSE))</f>
        <v/>
      </c>
      <c r="O48" s="614"/>
      <c r="P48" s="615"/>
      <c r="Q48" s="616"/>
      <c r="R48" s="616"/>
      <c r="S48" s="616"/>
      <c r="T48" s="616"/>
      <c r="U48" s="616"/>
      <c r="V48" s="616"/>
      <c r="W48" s="616"/>
      <c r="X48" s="616"/>
      <c r="Y48" s="616"/>
      <c r="Z48" s="616"/>
      <c r="AA48" s="616"/>
      <c r="AB48" s="617"/>
      <c r="AC48" s="618"/>
      <c r="AD48" s="619" t="str">
        <f t="shared" ref="AD48:AD102" si="27">IF($D48="","",VLOOKUP($D48,活動の種別と単位,7,FALSE))</f>
        <v/>
      </c>
      <c r="AE48" s="620" t="str">
        <f>IF($D48="","",IF(AD48="---","---",IF(OR($D48="系統電力",$D48="産業用蒸気",$D48="温水",$D48="冷水",$D48="蒸気（産業用以外）"),F48*VLOOKUP($D48,GJ換算係数,2,FALSE),F48*H48)))</f>
        <v/>
      </c>
      <c r="CI48" s="192"/>
      <c r="CJ48" s="189"/>
    </row>
    <row r="49" spans="1:88" ht="24" customHeight="1">
      <c r="A49" s="228" t="e">
        <f>VLOOKUP(D49,非表示_活動量と単位!$D$8:$E$75,2,FALSE)</f>
        <v>#N/A</v>
      </c>
      <c r="B49" s="125"/>
      <c r="C49" s="230"/>
      <c r="D49" s="111"/>
      <c r="E49" s="397"/>
      <c r="F49" s="611" t="str">
        <f t="shared" ref="F49:F102" si="28">IF(E49="","",INT(E49))</f>
        <v/>
      </c>
      <c r="G49" s="641" t="str">
        <f t="shared" si="20"/>
        <v/>
      </c>
      <c r="H49" s="390" t="str">
        <f t="shared" si="21"/>
        <v/>
      </c>
      <c r="I49" s="642" t="str">
        <f t="shared" si="22"/>
        <v/>
      </c>
      <c r="J49" s="392" t="str">
        <f t="shared" si="23"/>
        <v/>
      </c>
      <c r="K49" s="642" t="str">
        <f t="shared" si="24"/>
        <v/>
      </c>
      <c r="L49" s="673" t="str">
        <f t="shared" ref="L49:L102" si="29">IF($D49="","",IF($A49=0,F49*H49*J49,F49*J49))</f>
        <v/>
      </c>
      <c r="M49" s="181"/>
      <c r="N49" s="621" t="str">
        <f t="shared" si="26"/>
        <v/>
      </c>
      <c r="O49" s="622"/>
      <c r="P49" s="623"/>
      <c r="Q49" s="624"/>
      <c r="R49" s="625"/>
      <c r="S49" s="625"/>
      <c r="T49" s="625"/>
      <c r="U49" s="625"/>
      <c r="V49" s="625"/>
      <c r="W49" s="625"/>
      <c r="X49" s="625"/>
      <c r="Y49" s="625"/>
      <c r="Z49" s="625"/>
      <c r="AA49" s="625"/>
      <c r="AB49" s="626"/>
      <c r="AC49" s="627"/>
      <c r="AD49" s="628" t="str">
        <f t="shared" si="27"/>
        <v/>
      </c>
      <c r="AE49" s="629" t="str">
        <f t="shared" ref="AE49:AE102" si="30">IF($D49="","",IF(AD49="---","---",IF(OR($D49="系統電力",$D49="産業用蒸気",$D49="温水",$D49="冷水",$D49="蒸気（産業用以外）"),F49*VLOOKUP($D49,GJ換算係数,2,FALSE),F49*H49)))</f>
        <v/>
      </c>
      <c r="CI49" s="192"/>
      <c r="CJ49" s="189"/>
    </row>
    <row r="50" spans="1:88" ht="24" customHeight="1">
      <c r="A50" s="228" t="e">
        <f>VLOOKUP(D50,非表示_活動量と単位!$D$8:$E$75,2,FALSE)</f>
        <v>#N/A</v>
      </c>
      <c r="B50" s="125"/>
      <c r="C50" s="230"/>
      <c r="D50" s="111"/>
      <c r="E50" s="397"/>
      <c r="F50" s="611" t="str">
        <f t="shared" si="28"/>
        <v/>
      </c>
      <c r="G50" s="641" t="str">
        <f t="shared" si="20"/>
        <v/>
      </c>
      <c r="H50" s="390" t="str">
        <f t="shared" si="21"/>
        <v/>
      </c>
      <c r="I50" s="642" t="str">
        <f t="shared" si="22"/>
        <v/>
      </c>
      <c r="J50" s="392" t="str">
        <f t="shared" si="23"/>
        <v/>
      </c>
      <c r="K50" s="642" t="str">
        <f t="shared" si="24"/>
        <v/>
      </c>
      <c r="L50" s="673" t="str">
        <f t="shared" si="29"/>
        <v/>
      </c>
      <c r="M50" s="181"/>
      <c r="N50" s="621" t="str">
        <f t="shared" si="26"/>
        <v/>
      </c>
      <c r="O50" s="622"/>
      <c r="P50" s="623"/>
      <c r="Q50" s="624"/>
      <c r="R50" s="625"/>
      <c r="S50" s="625"/>
      <c r="T50" s="625"/>
      <c r="U50" s="625"/>
      <c r="V50" s="625"/>
      <c r="W50" s="625"/>
      <c r="X50" s="625"/>
      <c r="Y50" s="625"/>
      <c r="Z50" s="625"/>
      <c r="AA50" s="625"/>
      <c r="AB50" s="626"/>
      <c r="AC50" s="627"/>
      <c r="AD50" s="628" t="str">
        <f t="shared" si="27"/>
        <v/>
      </c>
      <c r="AE50" s="629" t="str">
        <f t="shared" si="30"/>
        <v/>
      </c>
      <c r="CI50" s="192"/>
      <c r="CJ50" s="189"/>
    </row>
    <row r="51" spans="1:88" ht="24" customHeight="1">
      <c r="A51" s="228" t="e">
        <f>VLOOKUP(D51,非表示_活動量と単位!$D$8:$E$75,2,FALSE)</f>
        <v>#N/A</v>
      </c>
      <c r="B51" s="125"/>
      <c r="C51" s="230"/>
      <c r="D51" s="111"/>
      <c r="E51" s="397"/>
      <c r="F51" s="611" t="str">
        <f t="shared" si="28"/>
        <v/>
      </c>
      <c r="G51" s="641" t="str">
        <f t="shared" si="20"/>
        <v/>
      </c>
      <c r="H51" s="390" t="str">
        <f t="shared" si="21"/>
        <v/>
      </c>
      <c r="I51" s="642" t="str">
        <f t="shared" si="22"/>
        <v/>
      </c>
      <c r="J51" s="392" t="str">
        <f t="shared" si="23"/>
        <v/>
      </c>
      <c r="K51" s="642" t="str">
        <f t="shared" si="24"/>
        <v/>
      </c>
      <c r="L51" s="673" t="str">
        <f t="shared" si="29"/>
        <v/>
      </c>
      <c r="M51" s="181"/>
      <c r="N51" s="621" t="str">
        <f t="shared" si="26"/>
        <v/>
      </c>
      <c r="O51" s="622"/>
      <c r="P51" s="623"/>
      <c r="Q51" s="624"/>
      <c r="R51" s="625"/>
      <c r="S51" s="625"/>
      <c r="T51" s="625"/>
      <c r="U51" s="625"/>
      <c r="V51" s="625"/>
      <c r="W51" s="625"/>
      <c r="X51" s="625"/>
      <c r="Y51" s="625"/>
      <c r="Z51" s="625"/>
      <c r="AA51" s="625"/>
      <c r="AB51" s="626"/>
      <c r="AC51" s="627"/>
      <c r="AD51" s="628" t="str">
        <f t="shared" si="27"/>
        <v/>
      </c>
      <c r="AE51" s="629" t="str">
        <f t="shared" si="30"/>
        <v/>
      </c>
      <c r="CI51" s="192"/>
      <c r="CJ51" s="189"/>
    </row>
    <row r="52" spans="1:88" ht="24" customHeight="1">
      <c r="A52" s="228" t="e">
        <f>VLOOKUP(D52,非表示_活動量と単位!$D$8:$E$75,2,FALSE)</f>
        <v>#N/A</v>
      </c>
      <c r="B52" s="125"/>
      <c r="C52" s="230"/>
      <c r="D52" s="111"/>
      <c r="E52" s="397"/>
      <c r="F52" s="611" t="str">
        <f t="shared" si="28"/>
        <v/>
      </c>
      <c r="G52" s="641" t="str">
        <f t="shared" si="20"/>
        <v/>
      </c>
      <c r="H52" s="390" t="str">
        <f t="shared" si="21"/>
        <v/>
      </c>
      <c r="I52" s="642" t="str">
        <f t="shared" si="22"/>
        <v/>
      </c>
      <c r="J52" s="392" t="str">
        <f t="shared" si="23"/>
        <v/>
      </c>
      <c r="K52" s="642" t="str">
        <f t="shared" si="24"/>
        <v/>
      </c>
      <c r="L52" s="673" t="str">
        <f t="shared" si="29"/>
        <v/>
      </c>
      <c r="M52" s="181"/>
      <c r="N52" s="621" t="str">
        <f t="shared" si="26"/>
        <v/>
      </c>
      <c r="O52" s="622"/>
      <c r="P52" s="623"/>
      <c r="Q52" s="624"/>
      <c r="R52" s="625"/>
      <c r="S52" s="625"/>
      <c r="T52" s="625"/>
      <c r="U52" s="625"/>
      <c r="V52" s="625"/>
      <c r="W52" s="625"/>
      <c r="X52" s="625"/>
      <c r="Y52" s="625"/>
      <c r="Z52" s="625"/>
      <c r="AA52" s="625"/>
      <c r="AB52" s="626"/>
      <c r="AC52" s="627"/>
      <c r="AD52" s="628" t="str">
        <f t="shared" si="27"/>
        <v/>
      </c>
      <c r="AE52" s="629" t="str">
        <f t="shared" si="30"/>
        <v/>
      </c>
      <c r="CI52" s="192"/>
      <c r="CJ52" s="189"/>
    </row>
    <row r="53" spans="1:88" ht="24" customHeight="1">
      <c r="A53" s="228" t="e">
        <f>VLOOKUP(D53,非表示_活動量と単位!$D$8:$E$75,2,FALSE)</f>
        <v>#N/A</v>
      </c>
      <c r="B53" s="125"/>
      <c r="C53" s="230"/>
      <c r="D53" s="111"/>
      <c r="E53" s="397"/>
      <c r="F53" s="611" t="str">
        <f t="shared" si="28"/>
        <v/>
      </c>
      <c r="G53" s="641" t="str">
        <f t="shared" si="20"/>
        <v/>
      </c>
      <c r="H53" s="390" t="str">
        <f t="shared" si="21"/>
        <v/>
      </c>
      <c r="I53" s="642" t="str">
        <f t="shared" si="22"/>
        <v/>
      </c>
      <c r="J53" s="392" t="str">
        <f t="shared" si="23"/>
        <v/>
      </c>
      <c r="K53" s="642" t="str">
        <f t="shared" si="24"/>
        <v/>
      </c>
      <c r="L53" s="673" t="str">
        <f t="shared" si="29"/>
        <v/>
      </c>
      <c r="M53" s="181"/>
      <c r="N53" s="621" t="str">
        <f t="shared" si="26"/>
        <v/>
      </c>
      <c r="O53" s="622"/>
      <c r="P53" s="623"/>
      <c r="Q53" s="624"/>
      <c r="R53" s="625"/>
      <c r="S53" s="625"/>
      <c r="T53" s="625"/>
      <c r="U53" s="625"/>
      <c r="V53" s="625"/>
      <c r="W53" s="625"/>
      <c r="X53" s="625"/>
      <c r="Y53" s="625"/>
      <c r="Z53" s="625"/>
      <c r="AA53" s="625"/>
      <c r="AB53" s="626"/>
      <c r="AC53" s="627"/>
      <c r="AD53" s="628" t="str">
        <f t="shared" si="27"/>
        <v/>
      </c>
      <c r="AE53" s="629" t="str">
        <f t="shared" si="30"/>
        <v/>
      </c>
      <c r="CI53" s="192"/>
      <c r="CJ53" s="189"/>
    </row>
    <row r="54" spans="1:88" ht="24" customHeight="1">
      <c r="A54" s="228" t="e">
        <f>VLOOKUP(D54,非表示_活動量と単位!$D$8:$E$75,2,FALSE)</f>
        <v>#N/A</v>
      </c>
      <c r="B54" s="125"/>
      <c r="C54" s="230"/>
      <c r="D54" s="111"/>
      <c r="E54" s="397"/>
      <c r="F54" s="611" t="str">
        <f t="shared" si="28"/>
        <v/>
      </c>
      <c r="G54" s="641" t="str">
        <f t="shared" si="20"/>
        <v/>
      </c>
      <c r="H54" s="390" t="str">
        <f t="shared" si="21"/>
        <v/>
      </c>
      <c r="I54" s="642" t="str">
        <f t="shared" si="22"/>
        <v/>
      </c>
      <c r="J54" s="392" t="str">
        <f t="shared" si="23"/>
        <v/>
      </c>
      <c r="K54" s="642" t="str">
        <f t="shared" si="24"/>
        <v/>
      </c>
      <c r="L54" s="673" t="str">
        <f t="shared" si="29"/>
        <v/>
      </c>
      <c r="M54" s="181"/>
      <c r="N54" s="621" t="str">
        <f t="shared" si="26"/>
        <v/>
      </c>
      <c r="O54" s="630"/>
      <c r="P54" s="623"/>
      <c r="Q54" s="484"/>
      <c r="R54" s="485"/>
      <c r="S54" s="485"/>
      <c r="T54" s="486"/>
      <c r="U54" s="486"/>
      <c r="V54" s="486"/>
      <c r="W54" s="486"/>
      <c r="X54" s="486"/>
      <c r="Y54" s="486"/>
      <c r="Z54" s="486"/>
      <c r="AA54" s="486"/>
      <c r="AB54" s="631"/>
      <c r="AC54" s="627"/>
      <c r="AD54" s="628" t="str">
        <f t="shared" si="27"/>
        <v/>
      </c>
      <c r="AE54" s="629" t="str">
        <f t="shared" si="30"/>
        <v/>
      </c>
      <c r="CI54" s="192"/>
      <c r="CJ54" s="189"/>
    </row>
    <row r="55" spans="1:88" ht="24" customHeight="1">
      <c r="A55" s="228" t="e">
        <f>VLOOKUP(D55,非表示_活動量と単位!$D$8:$E$75,2,FALSE)</f>
        <v>#N/A</v>
      </c>
      <c r="B55" s="125"/>
      <c r="C55" s="230"/>
      <c r="D55" s="111"/>
      <c r="E55" s="397"/>
      <c r="F55" s="611" t="str">
        <f t="shared" si="28"/>
        <v/>
      </c>
      <c r="G55" s="641" t="str">
        <f t="shared" si="20"/>
        <v/>
      </c>
      <c r="H55" s="390" t="str">
        <f t="shared" si="21"/>
        <v/>
      </c>
      <c r="I55" s="642" t="str">
        <f t="shared" si="22"/>
        <v/>
      </c>
      <c r="J55" s="392" t="str">
        <f t="shared" si="23"/>
        <v/>
      </c>
      <c r="K55" s="642" t="str">
        <f t="shared" si="24"/>
        <v/>
      </c>
      <c r="L55" s="673" t="str">
        <f t="shared" si="29"/>
        <v/>
      </c>
      <c r="M55" s="181"/>
      <c r="N55" s="621" t="str">
        <f t="shared" si="26"/>
        <v/>
      </c>
      <c r="O55" s="630"/>
      <c r="P55" s="623"/>
      <c r="Q55" s="484"/>
      <c r="R55" s="485"/>
      <c r="S55" s="485"/>
      <c r="T55" s="486"/>
      <c r="U55" s="486"/>
      <c r="V55" s="486"/>
      <c r="W55" s="486"/>
      <c r="X55" s="486"/>
      <c r="Y55" s="486"/>
      <c r="Z55" s="486"/>
      <c r="AA55" s="486"/>
      <c r="AB55" s="631"/>
      <c r="AC55" s="627"/>
      <c r="AD55" s="628" t="str">
        <f t="shared" si="27"/>
        <v/>
      </c>
      <c r="AE55" s="629" t="str">
        <f t="shared" si="30"/>
        <v/>
      </c>
      <c r="CI55" s="192"/>
      <c r="CJ55" s="189"/>
    </row>
    <row r="56" spans="1:88" ht="24" customHeight="1">
      <c r="A56" s="228" t="e">
        <f>VLOOKUP(D56,非表示_活動量と単位!$D$8:$E$75,2,FALSE)</f>
        <v>#N/A</v>
      </c>
      <c r="B56" s="125"/>
      <c r="C56" s="230"/>
      <c r="D56" s="111"/>
      <c r="E56" s="397"/>
      <c r="F56" s="611" t="str">
        <f t="shared" si="28"/>
        <v/>
      </c>
      <c r="G56" s="641" t="str">
        <f t="shared" si="20"/>
        <v/>
      </c>
      <c r="H56" s="390" t="str">
        <f t="shared" si="21"/>
        <v/>
      </c>
      <c r="I56" s="642" t="str">
        <f t="shared" si="22"/>
        <v/>
      </c>
      <c r="J56" s="392" t="str">
        <f t="shared" si="23"/>
        <v/>
      </c>
      <c r="K56" s="642" t="str">
        <f t="shared" si="24"/>
        <v/>
      </c>
      <c r="L56" s="673" t="str">
        <f t="shared" si="29"/>
        <v/>
      </c>
      <c r="M56" s="181"/>
      <c r="N56" s="621" t="str">
        <f t="shared" si="26"/>
        <v/>
      </c>
      <c r="O56" s="630"/>
      <c r="P56" s="623"/>
      <c r="Q56" s="484"/>
      <c r="R56" s="485"/>
      <c r="S56" s="485"/>
      <c r="T56" s="486"/>
      <c r="U56" s="486"/>
      <c r="V56" s="486"/>
      <c r="W56" s="486"/>
      <c r="X56" s="486"/>
      <c r="Y56" s="486"/>
      <c r="Z56" s="486"/>
      <c r="AA56" s="486"/>
      <c r="AB56" s="631"/>
      <c r="AC56" s="627"/>
      <c r="AD56" s="628" t="str">
        <f t="shared" si="27"/>
        <v/>
      </c>
      <c r="AE56" s="629" t="str">
        <f t="shared" si="30"/>
        <v/>
      </c>
      <c r="CI56" s="192"/>
      <c r="CJ56" s="189"/>
    </row>
    <row r="57" spans="1:88" ht="24" customHeight="1">
      <c r="A57" s="228" t="e">
        <f>VLOOKUP(D57,非表示_活動量と単位!$D$8:$E$75,2,FALSE)</f>
        <v>#N/A</v>
      </c>
      <c r="B57" s="125"/>
      <c r="C57" s="230"/>
      <c r="D57" s="111"/>
      <c r="E57" s="397"/>
      <c r="F57" s="611" t="str">
        <f t="shared" si="28"/>
        <v/>
      </c>
      <c r="G57" s="641" t="str">
        <f t="shared" si="20"/>
        <v/>
      </c>
      <c r="H57" s="390" t="str">
        <f t="shared" si="21"/>
        <v/>
      </c>
      <c r="I57" s="642" t="str">
        <f t="shared" si="22"/>
        <v/>
      </c>
      <c r="J57" s="392" t="str">
        <f t="shared" si="23"/>
        <v/>
      </c>
      <c r="K57" s="642" t="str">
        <f t="shared" si="24"/>
        <v/>
      </c>
      <c r="L57" s="673" t="str">
        <f t="shared" si="29"/>
        <v/>
      </c>
      <c r="M57" s="181"/>
      <c r="N57" s="621" t="str">
        <f t="shared" si="26"/>
        <v/>
      </c>
      <c r="O57" s="630"/>
      <c r="P57" s="623"/>
      <c r="Q57" s="484"/>
      <c r="R57" s="485"/>
      <c r="S57" s="485"/>
      <c r="T57" s="486"/>
      <c r="U57" s="486"/>
      <c r="V57" s="486"/>
      <c r="W57" s="486"/>
      <c r="X57" s="486"/>
      <c r="Y57" s="486"/>
      <c r="Z57" s="486"/>
      <c r="AA57" s="486"/>
      <c r="AB57" s="631"/>
      <c r="AC57" s="627"/>
      <c r="AD57" s="628" t="str">
        <f t="shared" si="27"/>
        <v/>
      </c>
      <c r="AE57" s="629" t="str">
        <f t="shared" si="30"/>
        <v/>
      </c>
      <c r="CI57" s="192"/>
      <c r="CJ57" s="189"/>
    </row>
    <row r="58" spans="1:88" ht="24" customHeight="1">
      <c r="A58" s="228" t="e">
        <f>VLOOKUP(D58,非表示_活動量と単位!$D$8:$E$75,2,FALSE)</f>
        <v>#N/A</v>
      </c>
      <c r="B58" s="125"/>
      <c r="C58" s="230"/>
      <c r="D58" s="111"/>
      <c r="E58" s="397"/>
      <c r="F58" s="611" t="str">
        <f t="shared" si="28"/>
        <v/>
      </c>
      <c r="G58" s="641" t="str">
        <f t="shared" si="20"/>
        <v/>
      </c>
      <c r="H58" s="390" t="str">
        <f t="shared" si="21"/>
        <v/>
      </c>
      <c r="I58" s="642" t="str">
        <f t="shared" si="22"/>
        <v/>
      </c>
      <c r="J58" s="392" t="str">
        <f t="shared" si="23"/>
        <v/>
      </c>
      <c r="K58" s="642" t="str">
        <f t="shared" si="24"/>
        <v/>
      </c>
      <c r="L58" s="673" t="str">
        <f t="shared" si="29"/>
        <v/>
      </c>
      <c r="M58" s="181"/>
      <c r="N58" s="621" t="str">
        <f t="shared" si="26"/>
        <v/>
      </c>
      <c r="O58" s="630"/>
      <c r="P58" s="623"/>
      <c r="Q58" s="484"/>
      <c r="R58" s="485"/>
      <c r="S58" s="485"/>
      <c r="T58" s="486"/>
      <c r="U58" s="486"/>
      <c r="V58" s="486"/>
      <c r="W58" s="486"/>
      <c r="X58" s="486"/>
      <c r="Y58" s="486"/>
      <c r="Z58" s="486"/>
      <c r="AA58" s="486"/>
      <c r="AB58" s="631"/>
      <c r="AC58" s="627"/>
      <c r="AD58" s="628" t="str">
        <f t="shared" si="27"/>
        <v/>
      </c>
      <c r="AE58" s="629" t="str">
        <f t="shared" si="30"/>
        <v/>
      </c>
      <c r="CI58" s="192"/>
      <c r="CJ58" s="189"/>
    </row>
    <row r="59" spans="1:88" ht="24" customHeight="1">
      <c r="A59" s="228" t="e">
        <f>VLOOKUP(D59,非表示_活動量と単位!$D$8:$E$75,2,FALSE)</f>
        <v>#N/A</v>
      </c>
      <c r="B59" s="125"/>
      <c r="C59" s="230"/>
      <c r="D59" s="111"/>
      <c r="E59" s="397"/>
      <c r="F59" s="611" t="str">
        <f t="shared" si="28"/>
        <v/>
      </c>
      <c r="G59" s="641" t="str">
        <f t="shared" si="20"/>
        <v/>
      </c>
      <c r="H59" s="390" t="str">
        <f t="shared" si="21"/>
        <v/>
      </c>
      <c r="I59" s="642" t="str">
        <f t="shared" si="22"/>
        <v/>
      </c>
      <c r="J59" s="392" t="str">
        <f t="shared" si="23"/>
        <v/>
      </c>
      <c r="K59" s="642" t="str">
        <f t="shared" si="24"/>
        <v/>
      </c>
      <c r="L59" s="673" t="str">
        <f t="shared" si="29"/>
        <v/>
      </c>
      <c r="M59" s="181"/>
      <c r="N59" s="621" t="str">
        <f t="shared" si="26"/>
        <v/>
      </c>
      <c r="O59" s="622"/>
      <c r="P59" s="623"/>
      <c r="Q59" s="624"/>
      <c r="R59" s="625"/>
      <c r="S59" s="625"/>
      <c r="T59" s="625"/>
      <c r="U59" s="625"/>
      <c r="V59" s="625"/>
      <c r="W59" s="625"/>
      <c r="X59" s="625"/>
      <c r="Y59" s="625"/>
      <c r="Z59" s="625"/>
      <c r="AA59" s="625"/>
      <c r="AB59" s="626"/>
      <c r="AC59" s="627"/>
      <c r="AD59" s="628" t="str">
        <f t="shared" si="27"/>
        <v/>
      </c>
      <c r="AE59" s="629" t="str">
        <f t="shared" si="30"/>
        <v/>
      </c>
      <c r="CI59" s="192"/>
      <c r="CJ59" s="189"/>
    </row>
    <row r="60" spans="1:88" ht="24" customHeight="1">
      <c r="A60" s="228" t="e">
        <f>VLOOKUP(D60,非表示_活動量と単位!$D$8:$E$75,2,FALSE)</f>
        <v>#N/A</v>
      </c>
      <c r="B60" s="125"/>
      <c r="C60" s="230"/>
      <c r="D60" s="111"/>
      <c r="E60" s="397"/>
      <c r="F60" s="611" t="str">
        <f t="shared" si="28"/>
        <v/>
      </c>
      <c r="G60" s="641" t="str">
        <f t="shared" si="20"/>
        <v/>
      </c>
      <c r="H60" s="390" t="str">
        <f t="shared" si="21"/>
        <v/>
      </c>
      <c r="I60" s="642" t="str">
        <f t="shared" si="22"/>
        <v/>
      </c>
      <c r="J60" s="392" t="str">
        <f t="shared" si="23"/>
        <v/>
      </c>
      <c r="K60" s="642" t="str">
        <f t="shared" si="24"/>
        <v/>
      </c>
      <c r="L60" s="673" t="str">
        <f t="shared" si="29"/>
        <v/>
      </c>
      <c r="M60" s="181"/>
      <c r="N60" s="621" t="str">
        <f t="shared" si="26"/>
        <v/>
      </c>
      <c r="O60" s="622"/>
      <c r="P60" s="623"/>
      <c r="Q60" s="624"/>
      <c r="R60" s="625"/>
      <c r="S60" s="625"/>
      <c r="T60" s="625"/>
      <c r="U60" s="625"/>
      <c r="V60" s="625"/>
      <c r="W60" s="625"/>
      <c r="X60" s="625"/>
      <c r="Y60" s="625"/>
      <c r="Z60" s="625"/>
      <c r="AA60" s="625"/>
      <c r="AB60" s="626"/>
      <c r="AC60" s="627"/>
      <c r="AD60" s="628" t="str">
        <f t="shared" si="27"/>
        <v/>
      </c>
      <c r="AE60" s="629" t="str">
        <f t="shared" si="30"/>
        <v/>
      </c>
      <c r="CI60" s="192"/>
      <c r="CJ60" s="189"/>
    </row>
    <row r="61" spans="1:88" ht="24" customHeight="1">
      <c r="A61" s="228" t="e">
        <f>VLOOKUP(D61,非表示_活動量と単位!$D$8:$E$75,2,FALSE)</f>
        <v>#N/A</v>
      </c>
      <c r="B61" s="125"/>
      <c r="C61" s="230"/>
      <c r="D61" s="111"/>
      <c r="E61" s="397"/>
      <c r="F61" s="611" t="str">
        <f t="shared" si="28"/>
        <v/>
      </c>
      <c r="G61" s="641" t="str">
        <f t="shared" si="20"/>
        <v/>
      </c>
      <c r="H61" s="390" t="str">
        <f t="shared" si="21"/>
        <v/>
      </c>
      <c r="I61" s="642" t="str">
        <f t="shared" si="22"/>
        <v/>
      </c>
      <c r="J61" s="392" t="str">
        <f t="shared" si="23"/>
        <v/>
      </c>
      <c r="K61" s="642" t="str">
        <f t="shared" si="24"/>
        <v/>
      </c>
      <c r="L61" s="673" t="str">
        <f t="shared" si="29"/>
        <v/>
      </c>
      <c r="M61" s="181"/>
      <c r="N61" s="621" t="str">
        <f t="shared" si="26"/>
        <v/>
      </c>
      <c r="O61" s="622"/>
      <c r="P61" s="623"/>
      <c r="Q61" s="624"/>
      <c r="R61" s="625"/>
      <c r="S61" s="625"/>
      <c r="T61" s="625"/>
      <c r="U61" s="625"/>
      <c r="V61" s="625"/>
      <c r="W61" s="625"/>
      <c r="X61" s="625"/>
      <c r="Y61" s="625"/>
      <c r="Z61" s="625"/>
      <c r="AA61" s="625"/>
      <c r="AB61" s="626"/>
      <c r="AC61" s="627"/>
      <c r="AD61" s="628" t="str">
        <f t="shared" si="27"/>
        <v/>
      </c>
      <c r="AE61" s="629" t="str">
        <f t="shared" si="30"/>
        <v/>
      </c>
      <c r="CI61" s="192"/>
      <c r="CJ61" s="189"/>
    </row>
    <row r="62" spans="1:88" ht="24" customHeight="1">
      <c r="A62" s="228" t="e">
        <f>VLOOKUP(D62,非表示_活動量と単位!$D$8:$E$75,2,FALSE)</f>
        <v>#N/A</v>
      </c>
      <c r="B62" s="125"/>
      <c r="C62" s="230"/>
      <c r="D62" s="111"/>
      <c r="E62" s="397"/>
      <c r="F62" s="611" t="str">
        <f t="shared" si="28"/>
        <v/>
      </c>
      <c r="G62" s="641" t="str">
        <f t="shared" si="20"/>
        <v/>
      </c>
      <c r="H62" s="390" t="str">
        <f t="shared" si="21"/>
        <v/>
      </c>
      <c r="I62" s="642" t="str">
        <f t="shared" si="22"/>
        <v/>
      </c>
      <c r="J62" s="392" t="str">
        <f t="shared" si="23"/>
        <v/>
      </c>
      <c r="K62" s="642" t="str">
        <f t="shared" si="24"/>
        <v/>
      </c>
      <c r="L62" s="673" t="str">
        <f t="shared" si="29"/>
        <v/>
      </c>
      <c r="M62" s="181"/>
      <c r="N62" s="621" t="str">
        <f t="shared" si="26"/>
        <v/>
      </c>
      <c r="O62" s="622"/>
      <c r="P62" s="623"/>
      <c r="Q62" s="624"/>
      <c r="R62" s="625"/>
      <c r="S62" s="625"/>
      <c r="T62" s="625"/>
      <c r="U62" s="625"/>
      <c r="V62" s="625"/>
      <c r="W62" s="625"/>
      <c r="X62" s="625"/>
      <c r="Y62" s="625"/>
      <c r="Z62" s="625"/>
      <c r="AA62" s="625"/>
      <c r="AB62" s="626"/>
      <c r="AC62" s="627"/>
      <c r="AD62" s="628" t="str">
        <f t="shared" si="27"/>
        <v/>
      </c>
      <c r="AE62" s="629" t="str">
        <f t="shared" si="30"/>
        <v/>
      </c>
      <c r="CI62" s="192"/>
      <c r="CJ62" s="189"/>
    </row>
    <row r="63" spans="1:88" ht="24" customHeight="1">
      <c r="A63" s="228" t="e">
        <f>VLOOKUP(D63,非表示_活動量と単位!$D$8:$E$75,2,FALSE)</f>
        <v>#N/A</v>
      </c>
      <c r="B63" s="125"/>
      <c r="C63" s="230"/>
      <c r="D63" s="111"/>
      <c r="E63" s="397"/>
      <c r="F63" s="611" t="str">
        <f t="shared" si="28"/>
        <v/>
      </c>
      <c r="G63" s="641" t="str">
        <f t="shared" si="20"/>
        <v/>
      </c>
      <c r="H63" s="390" t="str">
        <f t="shared" si="21"/>
        <v/>
      </c>
      <c r="I63" s="642" t="str">
        <f t="shared" si="22"/>
        <v/>
      </c>
      <c r="J63" s="392" t="str">
        <f t="shared" si="23"/>
        <v/>
      </c>
      <c r="K63" s="642" t="str">
        <f t="shared" si="24"/>
        <v/>
      </c>
      <c r="L63" s="673" t="str">
        <f t="shared" si="29"/>
        <v/>
      </c>
      <c r="M63" s="181"/>
      <c r="N63" s="621" t="str">
        <f t="shared" si="26"/>
        <v/>
      </c>
      <c r="O63" s="622"/>
      <c r="P63" s="623"/>
      <c r="Q63" s="624"/>
      <c r="R63" s="625"/>
      <c r="S63" s="625"/>
      <c r="T63" s="625"/>
      <c r="U63" s="625"/>
      <c r="V63" s="625"/>
      <c r="W63" s="625"/>
      <c r="X63" s="625"/>
      <c r="Y63" s="625"/>
      <c r="Z63" s="625"/>
      <c r="AA63" s="625"/>
      <c r="AB63" s="626"/>
      <c r="AC63" s="627"/>
      <c r="AD63" s="628" t="str">
        <f t="shared" si="27"/>
        <v/>
      </c>
      <c r="AE63" s="629" t="str">
        <f t="shared" si="30"/>
        <v/>
      </c>
      <c r="CI63" s="192"/>
      <c r="CJ63" s="189"/>
    </row>
    <row r="64" spans="1:88" ht="24" customHeight="1">
      <c r="A64" s="228" t="e">
        <f>VLOOKUP(D64,非表示_活動量と単位!$D$8:$E$75,2,FALSE)</f>
        <v>#N/A</v>
      </c>
      <c r="B64" s="125"/>
      <c r="C64" s="230"/>
      <c r="D64" s="111"/>
      <c r="E64" s="397"/>
      <c r="F64" s="611" t="str">
        <f t="shared" si="28"/>
        <v/>
      </c>
      <c r="G64" s="641" t="str">
        <f t="shared" si="20"/>
        <v/>
      </c>
      <c r="H64" s="390" t="str">
        <f t="shared" si="21"/>
        <v/>
      </c>
      <c r="I64" s="642" t="str">
        <f t="shared" si="22"/>
        <v/>
      </c>
      <c r="J64" s="392" t="str">
        <f t="shared" si="23"/>
        <v/>
      </c>
      <c r="K64" s="642" t="str">
        <f t="shared" si="24"/>
        <v/>
      </c>
      <c r="L64" s="673" t="str">
        <f t="shared" si="29"/>
        <v/>
      </c>
      <c r="M64" s="181"/>
      <c r="N64" s="621" t="str">
        <f t="shared" si="26"/>
        <v/>
      </c>
      <c r="O64" s="622"/>
      <c r="P64" s="623"/>
      <c r="Q64" s="624"/>
      <c r="R64" s="625"/>
      <c r="S64" s="625"/>
      <c r="T64" s="625"/>
      <c r="U64" s="625"/>
      <c r="V64" s="625"/>
      <c r="W64" s="625"/>
      <c r="X64" s="625"/>
      <c r="Y64" s="625"/>
      <c r="Z64" s="625"/>
      <c r="AA64" s="625"/>
      <c r="AB64" s="626"/>
      <c r="AC64" s="627"/>
      <c r="AD64" s="628" t="str">
        <f t="shared" si="27"/>
        <v/>
      </c>
      <c r="AE64" s="629" t="str">
        <f t="shared" si="30"/>
        <v/>
      </c>
      <c r="CI64" s="192"/>
      <c r="CJ64" s="189"/>
    </row>
    <row r="65" spans="1:88" ht="24" customHeight="1">
      <c r="A65" s="228" t="e">
        <f>VLOOKUP(D65,非表示_活動量と単位!$D$8:$E$75,2,FALSE)</f>
        <v>#N/A</v>
      </c>
      <c r="B65" s="125"/>
      <c r="C65" s="230"/>
      <c r="D65" s="111"/>
      <c r="E65" s="397"/>
      <c r="F65" s="611" t="str">
        <f t="shared" si="28"/>
        <v/>
      </c>
      <c r="G65" s="641" t="str">
        <f t="shared" si="20"/>
        <v/>
      </c>
      <c r="H65" s="390" t="str">
        <f t="shared" si="21"/>
        <v/>
      </c>
      <c r="I65" s="642" t="str">
        <f t="shared" si="22"/>
        <v/>
      </c>
      <c r="J65" s="392" t="str">
        <f t="shared" si="23"/>
        <v/>
      </c>
      <c r="K65" s="642" t="str">
        <f t="shared" si="24"/>
        <v/>
      </c>
      <c r="L65" s="673" t="str">
        <f t="shared" si="29"/>
        <v/>
      </c>
      <c r="M65" s="181"/>
      <c r="N65" s="621" t="str">
        <f t="shared" si="26"/>
        <v/>
      </c>
      <c r="O65" s="622"/>
      <c r="P65" s="623"/>
      <c r="Q65" s="624"/>
      <c r="R65" s="625"/>
      <c r="S65" s="625"/>
      <c r="T65" s="625"/>
      <c r="U65" s="625"/>
      <c r="V65" s="625"/>
      <c r="W65" s="625"/>
      <c r="X65" s="625"/>
      <c r="Y65" s="625"/>
      <c r="Z65" s="625"/>
      <c r="AA65" s="625"/>
      <c r="AB65" s="626"/>
      <c r="AC65" s="627"/>
      <c r="AD65" s="628" t="str">
        <f t="shared" si="27"/>
        <v/>
      </c>
      <c r="AE65" s="629" t="str">
        <f t="shared" si="30"/>
        <v/>
      </c>
      <c r="CI65" s="192"/>
      <c r="CJ65" s="189"/>
    </row>
    <row r="66" spans="1:88" ht="24" customHeight="1">
      <c r="A66" s="228" t="e">
        <f>VLOOKUP(D66,非表示_活動量と単位!$D$8:$E$75,2,FALSE)</f>
        <v>#N/A</v>
      </c>
      <c r="B66" s="125"/>
      <c r="C66" s="230"/>
      <c r="D66" s="111"/>
      <c r="E66" s="397"/>
      <c r="F66" s="611" t="str">
        <f t="shared" si="28"/>
        <v/>
      </c>
      <c r="G66" s="641" t="str">
        <f t="shared" si="20"/>
        <v/>
      </c>
      <c r="H66" s="390" t="str">
        <f t="shared" si="21"/>
        <v/>
      </c>
      <c r="I66" s="642" t="str">
        <f t="shared" si="22"/>
        <v/>
      </c>
      <c r="J66" s="392" t="str">
        <f t="shared" si="23"/>
        <v/>
      </c>
      <c r="K66" s="642" t="str">
        <f t="shared" si="24"/>
        <v/>
      </c>
      <c r="L66" s="673" t="str">
        <f t="shared" si="29"/>
        <v/>
      </c>
      <c r="M66" s="181"/>
      <c r="N66" s="621" t="str">
        <f t="shared" si="26"/>
        <v/>
      </c>
      <c r="O66" s="630"/>
      <c r="P66" s="623"/>
      <c r="Q66" s="484"/>
      <c r="R66" s="485"/>
      <c r="S66" s="485"/>
      <c r="T66" s="486"/>
      <c r="U66" s="486"/>
      <c r="V66" s="486"/>
      <c r="W66" s="486"/>
      <c r="X66" s="486"/>
      <c r="Y66" s="486"/>
      <c r="Z66" s="486"/>
      <c r="AA66" s="486"/>
      <c r="AB66" s="631"/>
      <c r="AC66" s="627"/>
      <c r="AD66" s="628" t="str">
        <f t="shared" si="27"/>
        <v/>
      </c>
      <c r="AE66" s="629" t="str">
        <f t="shared" si="30"/>
        <v/>
      </c>
      <c r="CI66" s="192"/>
      <c r="CJ66" s="189"/>
    </row>
    <row r="67" spans="1:88" ht="24" customHeight="1">
      <c r="A67" s="228" t="e">
        <f>VLOOKUP(D67,非表示_活動量と単位!$D$8:$E$75,2,FALSE)</f>
        <v>#N/A</v>
      </c>
      <c r="B67" s="125"/>
      <c r="C67" s="230"/>
      <c r="D67" s="111"/>
      <c r="E67" s="397"/>
      <c r="F67" s="611" t="str">
        <f t="shared" si="28"/>
        <v/>
      </c>
      <c r="G67" s="641" t="str">
        <f t="shared" si="20"/>
        <v/>
      </c>
      <c r="H67" s="390" t="str">
        <f t="shared" si="21"/>
        <v/>
      </c>
      <c r="I67" s="642" t="str">
        <f t="shared" si="22"/>
        <v/>
      </c>
      <c r="J67" s="392" t="str">
        <f t="shared" si="23"/>
        <v/>
      </c>
      <c r="K67" s="642" t="str">
        <f t="shared" si="24"/>
        <v/>
      </c>
      <c r="L67" s="673" t="str">
        <f t="shared" si="29"/>
        <v/>
      </c>
      <c r="M67" s="181"/>
      <c r="N67" s="621" t="str">
        <f t="shared" si="26"/>
        <v/>
      </c>
      <c r="O67" s="630"/>
      <c r="P67" s="623"/>
      <c r="Q67" s="484"/>
      <c r="R67" s="485"/>
      <c r="S67" s="485"/>
      <c r="T67" s="486"/>
      <c r="U67" s="486"/>
      <c r="V67" s="486"/>
      <c r="W67" s="486"/>
      <c r="X67" s="486"/>
      <c r="Y67" s="486"/>
      <c r="Z67" s="486"/>
      <c r="AA67" s="486"/>
      <c r="AB67" s="631"/>
      <c r="AC67" s="627"/>
      <c r="AD67" s="628" t="str">
        <f t="shared" si="27"/>
        <v/>
      </c>
      <c r="AE67" s="629" t="str">
        <f t="shared" si="30"/>
        <v/>
      </c>
      <c r="CI67" s="192"/>
      <c r="CJ67" s="189"/>
    </row>
    <row r="68" spans="1:88" ht="24" customHeight="1">
      <c r="A68" s="228" t="e">
        <f>VLOOKUP(D68,非表示_活動量と単位!$D$8:$E$75,2,FALSE)</f>
        <v>#N/A</v>
      </c>
      <c r="B68" s="125"/>
      <c r="C68" s="230"/>
      <c r="D68" s="111"/>
      <c r="E68" s="397"/>
      <c r="F68" s="611" t="str">
        <f t="shared" si="28"/>
        <v/>
      </c>
      <c r="G68" s="641" t="str">
        <f t="shared" si="20"/>
        <v/>
      </c>
      <c r="H68" s="390" t="str">
        <f t="shared" si="21"/>
        <v/>
      </c>
      <c r="I68" s="642" t="str">
        <f t="shared" si="22"/>
        <v/>
      </c>
      <c r="J68" s="392" t="str">
        <f t="shared" si="23"/>
        <v/>
      </c>
      <c r="K68" s="642" t="str">
        <f t="shared" si="24"/>
        <v/>
      </c>
      <c r="L68" s="673" t="str">
        <f t="shared" si="29"/>
        <v/>
      </c>
      <c r="M68" s="181"/>
      <c r="N68" s="621" t="str">
        <f t="shared" si="26"/>
        <v/>
      </c>
      <c r="O68" s="630"/>
      <c r="P68" s="623"/>
      <c r="Q68" s="484"/>
      <c r="R68" s="485"/>
      <c r="S68" s="485"/>
      <c r="T68" s="486"/>
      <c r="U68" s="486"/>
      <c r="V68" s="486"/>
      <c r="W68" s="486"/>
      <c r="X68" s="486"/>
      <c r="Y68" s="486"/>
      <c r="Z68" s="486"/>
      <c r="AA68" s="486"/>
      <c r="AB68" s="631"/>
      <c r="AC68" s="627"/>
      <c r="AD68" s="628" t="str">
        <f t="shared" si="27"/>
        <v/>
      </c>
      <c r="AE68" s="629" t="str">
        <f t="shared" si="30"/>
        <v/>
      </c>
      <c r="CI68" s="192"/>
      <c r="CJ68" s="189"/>
    </row>
    <row r="69" spans="1:88" ht="24" customHeight="1">
      <c r="A69" s="228" t="e">
        <f>VLOOKUP(D69,非表示_活動量と単位!$D$8:$E$75,2,FALSE)</f>
        <v>#N/A</v>
      </c>
      <c r="B69" s="125"/>
      <c r="C69" s="230"/>
      <c r="D69" s="111"/>
      <c r="E69" s="397"/>
      <c r="F69" s="611" t="str">
        <f t="shared" si="28"/>
        <v/>
      </c>
      <c r="G69" s="641" t="str">
        <f t="shared" si="20"/>
        <v/>
      </c>
      <c r="H69" s="390" t="str">
        <f t="shared" si="21"/>
        <v/>
      </c>
      <c r="I69" s="642" t="str">
        <f t="shared" si="22"/>
        <v/>
      </c>
      <c r="J69" s="392" t="str">
        <f t="shared" si="23"/>
        <v/>
      </c>
      <c r="K69" s="642" t="str">
        <f t="shared" si="24"/>
        <v/>
      </c>
      <c r="L69" s="673" t="str">
        <f t="shared" si="29"/>
        <v/>
      </c>
      <c r="M69" s="181"/>
      <c r="N69" s="621" t="str">
        <f t="shared" si="26"/>
        <v/>
      </c>
      <c r="O69" s="630"/>
      <c r="P69" s="623"/>
      <c r="Q69" s="484"/>
      <c r="R69" s="485"/>
      <c r="S69" s="485"/>
      <c r="T69" s="486"/>
      <c r="U69" s="486"/>
      <c r="V69" s="486"/>
      <c r="W69" s="486"/>
      <c r="X69" s="486"/>
      <c r="Y69" s="486"/>
      <c r="Z69" s="486"/>
      <c r="AA69" s="486"/>
      <c r="AB69" s="631"/>
      <c r="AC69" s="627"/>
      <c r="AD69" s="628" t="str">
        <f t="shared" si="27"/>
        <v/>
      </c>
      <c r="AE69" s="629" t="str">
        <f t="shared" si="30"/>
        <v/>
      </c>
      <c r="CI69" s="192"/>
      <c r="CJ69" s="189"/>
    </row>
    <row r="70" spans="1:88" ht="24" customHeight="1">
      <c r="A70" s="228" t="e">
        <f>VLOOKUP(D70,非表示_活動量と単位!$D$8:$E$75,2,FALSE)</f>
        <v>#N/A</v>
      </c>
      <c r="B70" s="125"/>
      <c r="C70" s="230"/>
      <c r="D70" s="111"/>
      <c r="E70" s="397"/>
      <c r="F70" s="611" t="str">
        <f t="shared" si="28"/>
        <v/>
      </c>
      <c r="G70" s="641" t="str">
        <f t="shared" si="20"/>
        <v/>
      </c>
      <c r="H70" s="390" t="str">
        <f t="shared" si="21"/>
        <v/>
      </c>
      <c r="I70" s="642" t="str">
        <f t="shared" si="22"/>
        <v/>
      </c>
      <c r="J70" s="392" t="str">
        <f t="shared" si="23"/>
        <v/>
      </c>
      <c r="K70" s="642" t="str">
        <f t="shared" si="24"/>
        <v/>
      </c>
      <c r="L70" s="673" t="str">
        <f t="shared" si="29"/>
        <v/>
      </c>
      <c r="M70" s="181"/>
      <c r="N70" s="621" t="str">
        <f t="shared" si="26"/>
        <v/>
      </c>
      <c r="O70" s="630"/>
      <c r="P70" s="623"/>
      <c r="Q70" s="484"/>
      <c r="R70" s="485"/>
      <c r="S70" s="485"/>
      <c r="T70" s="486"/>
      <c r="U70" s="486"/>
      <c r="V70" s="486"/>
      <c r="W70" s="486"/>
      <c r="X70" s="486"/>
      <c r="Y70" s="486"/>
      <c r="Z70" s="486"/>
      <c r="AA70" s="486"/>
      <c r="AB70" s="631"/>
      <c r="AC70" s="627"/>
      <c r="AD70" s="628" t="str">
        <f t="shared" si="27"/>
        <v/>
      </c>
      <c r="AE70" s="629" t="str">
        <f t="shared" si="30"/>
        <v/>
      </c>
      <c r="CI70" s="192"/>
      <c r="CJ70" s="189"/>
    </row>
    <row r="71" spans="1:88" ht="24" customHeight="1">
      <c r="A71" s="228" t="e">
        <f>VLOOKUP(D71,非表示_活動量と単位!$D$8:$E$75,2,FALSE)</f>
        <v>#N/A</v>
      </c>
      <c r="B71" s="125"/>
      <c r="C71" s="230"/>
      <c r="D71" s="111"/>
      <c r="E71" s="397"/>
      <c r="F71" s="611" t="str">
        <f t="shared" si="28"/>
        <v/>
      </c>
      <c r="G71" s="641" t="str">
        <f t="shared" si="20"/>
        <v/>
      </c>
      <c r="H71" s="390" t="str">
        <f t="shared" si="21"/>
        <v/>
      </c>
      <c r="I71" s="642" t="str">
        <f t="shared" si="22"/>
        <v/>
      </c>
      <c r="J71" s="392" t="str">
        <f t="shared" si="23"/>
        <v/>
      </c>
      <c r="K71" s="642" t="str">
        <f t="shared" si="24"/>
        <v/>
      </c>
      <c r="L71" s="673" t="str">
        <f t="shared" si="29"/>
        <v/>
      </c>
      <c r="M71" s="181"/>
      <c r="N71" s="621" t="str">
        <f t="shared" si="26"/>
        <v/>
      </c>
      <c r="O71" s="622"/>
      <c r="P71" s="623"/>
      <c r="Q71" s="624"/>
      <c r="R71" s="625"/>
      <c r="S71" s="625"/>
      <c r="T71" s="625"/>
      <c r="U71" s="625"/>
      <c r="V71" s="625"/>
      <c r="W71" s="625"/>
      <c r="X71" s="625"/>
      <c r="Y71" s="625"/>
      <c r="Z71" s="625"/>
      <c r="AA71" s="625"/>
      <c r="AB71" s="626"/>
      <c r="AC71" s="627"/>
      <c r="AD71" s="628" t="str">
        <f t="shared" si="27"/>
        <v/>
      </c>
      <c r="AE71" s="629" t="str">
        <f t="shared" si="30"/>
        <v/>
      </c>
      <c r="CI71" s="192"/>
      <c r="CJ71" s="189"/>
    </row>
    <row r="72" spans="1:88" ht="24" customHeight="1">
      <c r="A72" s="228" t="e">
        <f>VLOOKUP(D72,非表示_活動量と単位!$D$8:$E$75,2,FALSE)</f>
        <v>#N/A</v>
      </c>
      <c r="B72" s="125"/>
      <c r="C72" s="230"/>
      <c r="D72" s="111"/>
      <c r="E72" s="397"/>
      <c r="F72" s="611" t="str">
        <f t="shared" si="28"/>
        <v/>
      </c>
      <c r="G72" s="641" t="str">
        <f t="shared" si="20"/>
        <v/>
      </c>
      <c r="H72" s="390" t="str">
        <f t="shared" si="21"/>
        <v/>
      </c>
      <c r="I72" s="642" t="str">
        <f t="shared" si="22"/>
        <v/>
      </c>
      <c r="J72" s="392" t="str">
        <f t="shared" si="23"/>
        <v/>
      </c>
      <c r="K72" s="642" t="str">
        <f t="shared" si="24"/>
        <v/>
      </c>
      <c r="L72" s="673" t="str">
        <f t="shared" si="29"/>
        <v/>
      </c>
      <c r="M72" s="181"/>
      <c r="N72" s="621" t="str">
        <f t="shared" si="26"/>
        <v/>
      </c>
      <c r="O72" s="622"/>
      <c r="P72" s="623"/>
      <c r="Q72" s="624"/>
      <c r="R72" s="625"/>
      <c r="S72" s="625"/>
      <c r="T72" s="625"/>
      <c r="U72" s="625"/>
      <c r="V72" s="625"/>
      <c r="W72" s="625"/>
      <c r="X72" s="625"/>
      <c r="Y72" s="625"/>
      <c r="Z72" s="625"/>
      <c r="AA72" s="625"/>
      <c r="AB72" s="626"/>
      <c r="AC72" s="627"/>
      <c r="AD72" s="628" t="str">
        <f t="shared" si="27"/>
        <v/>
      </c>
      <c r="AE72" s="629" t="str">
        <f t="shared" si="30"/>
        <v/>
      </c>
      <c r="CI72" s="192"/>
      <c r="CJ72" s="189"/>
    </row>
    <row r="73" spans="1:88" ht="24" customHeight="1">
      <c r="A73" s="228" t="e">
        <f>VLOOKUP(D73,非表示_活動量と単位!$D$8:$E$75,2,FALSE)</f>
        <v>#N/A</v>
      </c>
      <c r="B73" s="125"/>
      <c r="C73" s="230"/>
      <c r="D73" s="111"/>
      <c r="E73" s="397"/>
      <c r="F73" s="611" t="str">
        <f t="shared" si="28"/>
        <v/>
      </c>
      <c r="G73" s="641" t="str">
        <f t="shared" si="20"/>
        <v/>
      </c>
      <c r="H73" s="390" t="str">
        <f t="shared" si="21"/>
        <v/>
      </c>
      <c r="I73" s="642" t="str">
        <f t="shared" si="22"/>
        <v/>
      </c>
      <c r="J73" s="392" t="str">
        <f t="shared" si="23"/>
        <v/>
      </c>
      <c r="K73" s="642" t="str">
        <f t="shared" si="24"/>
        <v/>
      </c>
      <c r="L73" s="673" t="str">
        <f t="shared" si="29"/>
        <v/>
      </c>
      <c r="M73" s="181"/>
      <c r="N73" s="621" t="str">
        <f t="shared" si="26"/>
        <v/>
      </c>
      <c r="O73" s="622"/>
      <c r="P73" s="623"/>
      <c r="Q73" s="624"/>
      <c r="R73" s="625"/>
      <c r="S73" s="625"/>
      <c r="T73" s="625"/>
      <c r="U73" s="625"/>
      <c r="V73" s="625"/>
      <c r="W73" s="625"/>
      <c r="X73" s="625"/>
      <c r="Y73" s="625"/>
      <c r="Z73" s="625"/>
      <c r="AA73" s="625"/>
      <c r="AB73" s="626"/>
      <c r="AC73" s="627"/>
      <c r="AD73" s="628" t="str">
        <f t="shared" si="27"/>
        <v/>
      </c>
      <c r="AE73" s="629" t="str">
        <f t="shared" si="30"/>
        <v/>
      </c>
      <c r="CI73" s="192"/>
      <c r="CJ73" s="189"/>
    </row>
    <row r="74" spans="1:88" ht="24" customHeight="1">
      <c r="A74" s="228" t="e">
        <f>VLOOKUP(D74,非表示_活動量と単位!$D$8:$E$75,2,FALSE)</f>
        <v>#N/A</v>
      </c>
      <c r="B74" s="125"/>
      <c r="C74" s="230"/>
      <c r="D74" s="111"/>
      <c r="E74" s="397"/>
      <c r="F74" s="611" t="str">
        <f t="shared" si="28"/>
        <v/>
      </c>
      <c r="G74" s="641" t="str">
        <f t="shared" si="20"/>
        <v/>
      </c>
      <c r="H74" s="390" t="str">
        <f t="shared" si="21"/>
        <v/>
      </c>
      <c r="I74" s="642" t="str">
        <f t="shared" si="22"/>
        <v/>
      </c>
      <c r="J74" s="392" t="str">
        <f t="shared" si="23"/>
        <v/>
      </c>
      <c r="K74" s="642" t="str">
        <f t="shared" si="24"/>
        <v/>
      </c>
      <c r="L74" s="673" t="str">
        <f t="shared" si="29"/>
        <v/>
      </c>
      <c r="M74" s="181"/>
      <c r="N74" s="621" t="str">
        <f t="shared" si="26"/>
        <v/>
      </c>
      <c r="O74" s="622"/>
      <c r="P74" s="623"/>
      <c r="Q74" s="624"/>
      <c r="R74" s="625"/>
      <c r="S74" s="625"/>
      <c r="T74" s="625"/>
      <c r="U74" s="625"/>
      <c r="V74" s="625"/>
      <c r="W74" s="625"/>
      <c r="X74" s="625"/>
      <c r="Y74" s="625"/>
      <c r="Z74" s="625"/>
      <c r="AA74" s="625"/>
      <c r="AB74" s="626"/>
      <c r="AC74" s="627"/>
      <c r="AD74" s="628" t="str">
        <f t="shared" si="27"/>
        <v/>
      </c>
      <c r="AE74" s="629" t="str">
        <f t="shared" si="30"/>
        <v/>
      </c>
      <c r="CI74" s="192"/>
      <c r="CJ74" s="189"/>
    </row>
    <row r="75" spans="1:88" ht="24" customHeight="1">
      <c r="A75" s="228" t="e">
        <f>VLOOKUP(D75,非表示_活動量と単位!$D$8:$E$75,2,FALSE)</f>
        <v>#N/A</v>
      </c>
      <c r="B75" s="125"/>
      <c r="C75" s="230"/>
      <c r="D75" s="111"/>
      <c r="E75" s="397"/>
      <c r="F75" s="611" t="str">
        <f t="shared" si="28"/>
        <v/>
      </c>
      <c r="G75" s="641" t="str">
        <f t="shared" si="20"/>
        <v/>
      </c>
      <c r="H75" s="390" t="str">
        <f t="shared" si="21"/>
        <v/>
      </c>
      <c r="I75" s="642" t="str">
        <f t="shared" si="22"/>
        <v/>
      </c>
      <c r="J75" s="392" t="str">
        <f t="shared" si="23"/>
        <v/>
      </c>
      <c r="K75" s="642" t="str">
        <f t="shared" si="24"/>
        <v/>
      </c>
      <c r="L75" s="673" t="str">
        <f t="shared" si="29"/>
        <v/>
      </c>
      <c r="M75" s="181"/>
      <c r="N75" s="621" t="str">
        <f t="shared" si="26"/>
        <v/>
      </c>
      <c r="O75" s="622"/>
      <c r="P75" s="623"/>
      <c r="Q75" s="624"/>
      <c r="R75" s="625"/>
      <c r="S75" s="625"/>
      <c r="T75" s="625"/>
      <c r="U75" s="625"/>
      <c r="V75" s="625"/>
      <c r="W75" s="625"/>
      <c r="X75" s="625"/>
      <c r="Y75" s="625"/>
      <c r="Z75" s="625"/>
      <c r="AA75" s="625"/>
      <c r="AB75" s="626"/>
      <c r="AC75" s="627"/>
      <c r="AD75" s="628" t="str">
        <f t="shared" si="27"/>
        <v/>
      </c>
      <c r="AE75" s="629" t="str">
        <f t="shared" si="30"/>
        <v/>
      </c>
      <c r="CI75" s="192"/>
      <c r="CJ75" s="189"/>
    </row>
    <row r="76" spans="1:88" ht="24" customHeight="1">
      <c r="A76" s="228" t="e">
        <f>VLOOKUP(D76,非表示_活動量と単位!$D$8:$E$75,2,FALSE)</f>
        <v>#N/A</v>
      </c>
      <c r="B76" s="125"/>
      <c r="C76" s="230"/>
      <c r="D76" s="111"/>
      <c r="E76" s="397"/>
      <c r="F76" s="611" t="str">
        <f t="shared" si="28"/>
        <v/>
      </c>
      <c r="G76" s="641" t="str">
        <f t="shared" si="20"/>
        <v/>
      </c>
      <c r="H76" s="390" t="str">
        <f t="shared" si="21"/>
        <v/>
      </c>
      <c r="I76" s="642" t="str">
        <f t="shared" si="22"/>
        <v/>
      </c>
      <c r="J76" s="392" t="str">
        <f t="shared" si="23"/>
        <v/>
      </c>
      <c r="K76" s="642" t="str">
        <f t="shared" si="24"/>
        <v/>
      </c>
      <c r="L76" s="673" t="str">
        <f t="shared" si="29"/>
        <v/>
      </c>
      <c r="M76" s="181"/>
      <c r="N76" s="621" t="str">
        <f t="shared" si="26"/>
        <v/>
      </c>
      <c r="O76" s="630"/>
      <c r="P76" s="623"/>
      <c r="Q76" s="484"/>
      <c r="R76" s="485"/>
      <c r="S76" s="485"/>
      <c r="T76" s="486"/>
      <c r="U76" s="486"/>
      <c r="V76" s="486"/>
      <c r="W76" s="486"/>
      <c r="X76" s="486"/>
      <c r="Y76" s="486"/>
      <c r="Z76" s="486"/>
      <c r="AA76" s="486"/>
      <c r="AB76" s="631"/>
      <c r="AC76" s="627"/>
      <c r="AD76" s="628" t="str">
        <f t="shared" si="27"/>
        <v/>
      </c>
      <c r="AE76" s="629" t="str">
        <f t="shared" si="30"/>
        <v/>
      </c>
      <c r="CI76" s="192"/>
      <c r="CJ76" s="189"/>
    </row>
    <row r="77" spans="1:88" ht="24" customHeight="1">
      <c r="A77" s="228" t="e">
        <f>VLOOKUP(D77,非表示_活動量と単位!$D$8:$E$75,2,FALSE)</f>
        <v>#N/A</v>
      </c>
      <c r="B77" s="125"/>
      <c r="C77" s="230"/>
      <c r="D77" s="111"/>
      <c r="E77" s="397"/>
      <c r="F77" s="611" t="str">
        <f t="shared" si="28"/>
        <v/>
      </c>
      <c r="G77" s="641" t="str">
        <f t="shared" si="20"/>
        <v/>
      </c>
      <c r="H77" s="390" t="str">
        <f t="shared" si="21"/>
        <v/>
      </c>
      <c r="I77" s="642" t="str">
        <f t="shared" si="22"/>
        <v/>
      </c>
      <c r="J77" s="392" t="str">
        <f t="shared" si="23"/>
        <v/>
      </c>
      <c r="K77" s="642" t="str">
        <f t="shared" si="24"/>
        <v/>
      </c>
      <c r="L77" s="673" t="str">
        <f t="shared" si="29"/>
        <v/>
      </c>
      <c r="M77" s="181"/>
      <c r="N77" s="621" t="str">
        <f t="shared" si="26"/>
        <v/>
      </c>
      <c r="O77" s="630"/>
      <c r="P77" s="623"/>
      <c r="Q77" s="484"/>
      <c r="R77" s="485"/>
      <c r="S77" s="485"/>
      <c r="T77" s="486"/>
      <c r="U77" s="486"/>
      <c r="V77" s="486"/>
      <c r="W77" s="486"/>
      <c r="X77" s="486"/>
      <c r="Y77" s="486"/>
      <c r="Z77" s="486"/>
      <c r="AA77" s="486"/>
      <c r="AB77" s="631"/>
      <c r="AC77" s="627"/>
      <c r="AD77" s="628" t="str">
        <f t="shared" si="27"/>
        <v/>
      </c>
      <c r="AE77" s="629" t="str">
        <f t="shared" si="30"/>
        <v/>
      </c>
      <c r="CI77" s="192"/>
      <c r="CJ77" s="189"/>
    </row>
    <row r="78" spans="1:88" ht="24" customHeight="1">
      <c r="A78" s="228" t="e">
        <f>VLOOKUP(D78,非表示_活動量と単位!$D$8:$E$75,2,FALSE)</f>
        <v>#N/A</v>
      </c>
      <c r="B78" s="125"/>
      <c r="C78" s="230"/>
      <c r="D78" s="111"/>
      <c r="E78" s="397"/>
      <c r="F78" s="611" t="str">
        <f t="shared" si="28"/>
        <v/>
      </c>
      <c r="G78" s="641" t="str">
        <f t="shared" si="20"/>
        <v/>
      </c>
      <c r="H78" s="390" t="str">
        <f t="shared" si="21"/>
        <v/>
      </c>
      <c r="I78" s="642" t="str">
        <f t="shared" si="22"/>
        <v/>
      </c>
      <c r="J78" s="392" t="str">
        <f t="shared" si="23"/>
        <v/>
      </c>
      <c r="K78" s="642" t="str">
        <f t="shared" si="24"/>
        <v/>
      </c>
      <c r="L78" s="673" t="str">
        <f t="shared" si="29"/>
        <v/>
      </c>
      <c r="M78" s="181"/>
      <c r="N78" s="621" t="str">
        <f t="shared" si="26"/>
        <v/>
      </c>
      <c r="O78" s="630"/>
      <c r="P78" s="623"/>
      <c r="Q78" s="484"/>
      <c r="R78" s="485"/>
      <c r="S78" s="485"/>
      <c r="T78" s="486"/>
      <c r="U78" s="486"/>
      <c r="V78" s="486"/>
      <c r="W78" s="486"/>
      <c r="X78" s="486"/>
      <c r="Y78" s="486"/>
      <c r="Z78" s="486"/>
      <c r="AA78" s="486"/>
      <c r="AB78" s="631"/>
      <c r="AC78" s="627"/>
      <c r="AD78" s="628" t="str">
        <f t="shared" si="27"/>
        <v/>
      </c>
      <c r="AE78" s="629" t="str">
        <f t="shared" si="30"/>
        <v/>
      </c>
      <c r="CI78" s="192"/>
      <c r="CJ78" s="189"/>
    </row>
    <row r="79" spans="1:88" ht="24" customHeight="1">
      <c r="A79" s="228" t="e">
        <f>VLOOKUP(D79,非表示_活動量と単位!$D$8:$E$75,2,FALSE)</f>
        <v>#N/A</v>
      </c>
      <c r="B79" s="125"/>
      <c r="C79" s="230"/>
      <c r="D79" s="111"/>
      <c r="E79" s="397"/>
      <c r="F79" s="611" t="str">
        <f t="shared" si="28"/>
        <v/>
      </c>
      <c r="G79" s="641" t="str">
        <f t="shared" si="20"/>
        <v/>
      </c>
      <c r="H79" s="390" t="str">
        <f t="shared" si="21"/>
        <v/>
      </c>
      <c r="I79" s="642" t="str">
        <f t="shared" si="22"/>
        <v/>
      </c>
      <c r="J79" s="392" t="str">
        <f t="shared" si="23"/>
        <v/>
      </c>
      <c r="K79" s="642" t="str">
        <f t="shared" si="24"/>
        <v/>
      </c>
      <c r="L79" s="673" t="str">
        <f t="shared" si="29"/>
        <v/>
      </c>
      <c r="M79" s="181"/>
      <c r="N79" s="621" t="str">
        <f t="shared" si="26"/>
        <v/>
      </c>
      <c r="O79" s="630"/>
      <c r="P79" s="623"/>
      <c r="Q79" s="484"/>
      <c r="R79" s="485"/>
      <c r="S79" s="485"/>
      <c r="T79" s="486"/>
      <c r="U79" s="486"/>
      <c r="V79" s="486"/>
      <c r="W79" s="486"/>
      <c r="X79" s="486"/>
      <c r="Y79" s="486"/>
      <c r="Z79" s="486"/>
      <c r="AA79" s="486"/>
      <c r="AB79" s="631"/>
      <c r="AC79" s="627"/>
      <c r="AD79" s="628" t="str">
        <f t="shared" si="27"/>
        <v/>
      </c>
      <c r="AE79" s="629" t="str">
        <f t="shared" si="30"/>
        <v/>
      </c>
      <c r="CI79" s="192"/>
      <c r="CJ79" s="189"/>
    </row>
    <row r="80" spans="1:88" ht="24" customHeight="1">
      <c r="A80" s="228" t="e">
        <f>VLOOKUP(D80,非表示_活動量と単位!$D$8:$E$75,2,FALSE)</f>
        <v>#N/A</v>
      </c>
      <c r="B80" s="125"/>
      <c r="C80" s="230"/>
      <c r="D80" s="111"/>
      <c r="E80" s="397"/>
      <c r="F80" s="611" t="str">
        <f t="shared" si="28"/>
        <v/>
      </c>
      <c r="G80" s="641" t="str">
        <f t="shared" si="20"/>
        <v/>
      </c>
      <c r="H80" s="390" t="str">
        <f t="shared" si="21"/>
        <v/>
      </c>
      <c r="I80" s="642" t="str">
        <f t="shared" si="22"/>
        <v/>
      </c>
      <c r="J80" s="392" t="str">
        <f t="shared" si="23"/>
        <v/>
      </c>
      <c r="K80" s="642" t="str">
        <f t="shared" si="24"/>
        <v/>
      </c>
      <c r="L80" s="673" t="str">
        <f t="shared" si="29"/>
        <v/>
      </c>
      <c r="M80" s="181"/>
      <c r="N80" s="621" t="str">
        <f t="shared" si="26"/>
        <v/>
      </c>
      <c r="O80" s="630"/>
      <c r="P80" s="623"/>
      <c r="Q80" s="484"/>
      <c r="R80" s="485"/>
      <c r="S80" s="485"/>
      <c r="T80" s="486"/>
      <c r="U80" s="486"/>
      <c r="V80" s="486"/>
      <c r="W80" s="486"/>
      <c r="X80" s="486"/>
      <c r="Y80" s="486"/>
      <c r="Z80" s="486"/>
      <c r="AA80" s="486"/>
      <c r="AB80" s="631"/>
      <c r="AC80" s="627"/>
      <c r="AD80" s="628" t="str">
        <f t="shared" si="27"/>
        <v/>
      </c>
      <c r="AE80" s="629" t="str">
        <f t="shared" si="30"/>
        <v/>
      </c>
      <c r="CI80" s="192"/>
      <c r="CJ80" s="189"/>
    </row>
    <row r="81" spans="1:88" ht="24" customHeight="1">
      <c r="A81" s="228" t="e">
        <f>VLOOKUP(D81,非表示_活動量と単位!$D$8:$E$75,2,FALSE)</f>
        <v>#N/A</v>
      </c>
      <c r="B81" s="125"/>
      <c r="C81" s="230"/>
      <c r="D81" s="111"/>
      <c r="E81" s="397"/>
      <c r="F81" s="611" t="str">
        <f t="shared" si="28"/>
        <v/>
      </c>
      <c r="G81" s="641" t="str">
        <f t="shared" si="20"/>
        <v/>
      </c>
      <c r="H81" s="390" t="str">
        <f t="shared" si="21"/>
        <v/>
      </c>
      <c r="I81" s="642" t="str">
        <f t="shared" si="22"/>
        <v/>
      </c>
      <c r="J81" s="392" t="str">
        <f t="shared" si="23"/>
        <v/>
      </c>
      <c r="K81" s="642" t="str">
        <f t="shared" si="24"/>
        <v/>
      </c>
      <c r="L81" s="673" t="str">
        <f t="shared" si="29"/>
        <v/>
      </c>
      <c r="M81" s="181"/>
      <c r="N81" s="621" t="str">
        <f t="shared" si="26"/>
        <v/>
      </c>
      <c r="O81" s="630"/>
      <c r="P81" s="623"/>
      <c r="Q81" s="484"/>
      <c r="R81" s="485"/>
      <c r="S81" s="485"/>
      <c r="T81" s="486"/>
      <c r="U81" s="486"/>
      <c r="V81" s="486"/>
      <c r="W81" s="486"/>
      <c r="X81" s="486"/>
      <c r="Y81" s="486"/>
      <c r="Z81" s="486"/>
      <c r="AA81" s="486"/>
      <c r="AB81" s="631"/>
      <c r="AC81" s="627"/>
      <c r="AD81" s="628" t="str">
        <f t="shared" si="27"/>
        <v/>
      </c>
      <c r="AE81" s="629" t="str">
        <f t="shared" si="30"/>
        <v/>
      </c>
      <c r="CI81" s="192"/>
      <c r="CJ81" s="189"/>
    </row>
    <row r="82" spans="1:88" ht="24" customHeight="1">
      <c r="A82" s="228" t="e">
        <f>VLOOKUP(D82,非表示_活動量と単位!$D$8:$E$75,2,FALSE)</f>
        <v>#N/A</v>
      </c>
      <c r="B82" s="125"/>
      <c r="C82" s="230"/>
      <c r="D82" s="111"/>
      <c r="E82" s="397"/>
      <c r="F82" s="611" t="str">
        <f t="shared" si="28"/>
        <v/>
      </c>
      <c r="G82" s="641" t="str">
        <f t="shared" si="20"/>
        <v/>
      </c>
      <c r="H82" s="390" t="str">
        <f t="shared" si="21"/>
        <v/>
      </c>
      <c r="I82" s="642" t="str">
        <f t="shared" si="22"/>
        <v/>
      </c>
      <c r="J82" s="392" t="str">
        <f t="shared" si="23"/>
        <v/>
      </c>
      <c r="K82" s="642" t="str">
        <f t="shared" si="24"/>
        <v/>
      </c>
      <c r="L82" s="673" t="str">
        <f t="shared" si="29"/>
        <v/>
      </c>
      <c r="M82" s="181"/>
      <c r="N82" s="621" t="str">
        <f t="shared" si="26"/>
        <v/>
      </c>
      <c r="O82" s="630"/>
      <c r="P82" s="623"/>
      <c r="Q82" s="484"/>
      <c r="R82" s="485"/>
      <c r="S82" s="485"/>
      <c r="T82" s="486"/>
      <c r="U82" s="486"/>
      <c r="V82" s="486"/>
      <c r="W82" s="486"/>
      <c r="X82" s="486"/>
      <c r="Y82" s="486"/>
      <c r="Z82" s="486"/>
      <c r="AA82" s="486"/>
      <c r="AB82" s="631"/>
      <c r="AC82" s="627"/>
      <c r="AD82" s="628" t="str">
        <f t="shared" si="27"/>
        <v/>
      </c>
      <c r="AE82" s="629" t="str">
        <f t="shared" si="30"/>
        <v/>
      </c>
      <c r="CI82" s="192"/>
      <c r="CJ82" s="189"/>
    </row>
    <row r="83" spans="1:88" ht="24" customHeight="1">
      <c r="A83" s="228" t="e">
        <f>VLOOKUP(D83,非表示_活動量と単位!$D$8:$E$75,2,FALSE)</f>
        <v>#N/A</v>
      </c>
      <c r="B83" s="125"/>
      <c r="C83" s="230"/>
      <c r="D83" s="111"/>
      <c r="E83" s="397"/>
      <c r="F83" s="611" t="str">
        <f t="shared" si="28"/>
        <v/>
      </c>
      <c r="G83" s="641" t="str">
        <f t="shared" si="20"/>
        <v/>
      </c>
      <c r="H83" s="390" t="str">
        <f t="shared" si="21"/>
        <v/>
      </c>
      <c r="I83" s="642" t="str">
        <f t="shared" si="22"/>
        <v/>
      </c>
      <c r="J83" s="392" t="str">
        <f t="shared" si="23"/>
        <v/>
      </c>
      <c r="K83" s="642" t="str">
        <f t="shared" si="24"/>
        <v/>
      </c>
      <c r="L83" s="673" t="str">
        <f t="shared" si="29"/>
        <v/>
      </c>
      <c r="M83" s="181"/>
      <c r="N83" s="621" t="str">
        <f t="shared" si="26"/>
        <v/>
      </c>
      <c r="O83" s="630"/>
      <c r="P83" s="623"/>
      <c r="Q83" s="484"/>
      <c r="R83" s="485"/>
      <c r="S83" s="485"/>
      <c r="T83" s="486"/>
      <c r="U83" s="486"/>
      <c r="V83" s="486"/>
      <c r="W83" s="486"/>
      <c r="X83" s="486"/>
      <c r="Y83" s="486"/>
      <c r="Z83" s="486"/>
      <c r="AA83" s="486"/>
      <c r="AB83" s="631"/>
      <c r="AC83" s="627"/>
      <c r="AD83" s="628" t="str">
        <f t="shared" si="27"/>
        <v/>
      </c>
      <c r="AE83" s="629" t="str">
        <f t="shared" si="30"/>
        <v/>
      </c>
      <c r="CI83" s="192"/>
      <c r="CJ83" s="189"/>
    </row>
    <row r="84" spans="1:88" ht="24" customHeight="1">
      <c r="A84" s="228" t="e">
        <f>VLOOKUP(D84,非表示_活動量と単位!$D$8:$E$75,2,FALSE)</f>
        <v>#N/A</v>
      </c>
      <c r="B84" s="125"/>
      <c r="C84" s="230"/>
      <c r="D84" s="111"/>
      <c r="E84" s="397"/>
      <c r="F84" s="611" t="str">
        <f t="shared" si="28"/>
        <v/>
      </c>
      <c r="G84" s="641" t="str">
        <f t="shared" si="20"/>
        <v/>
      </c>
      <c r="H84" s="390" t="str">
        <f t="shared" si="21"/>
        <v/>
      </c>
      <c r="I84" s="642" t="str">
        <f t="shared" si="22"/>
        <v/>
      </c>
      <c r="J84" s="392" t="str">
        <f t="shared" si="23"/>
        <v/>
      </c>
      <c r="K84" s="642" t="str">
        <f t="shared" si="24"/>
        <v/>
      </c>
      <c r="L84" s="673" t="str">
        <f t="shared" si="29"/>
        <v/>
      </c>
      <c r="M84" s="181"/>
      <c r="N84" s="621" t="str">
        <f t="shared" si="26"/>
        <v/>
      </c>
      <c r="O84" s="622"/>
      <c r="P84" s="623"/>
      <c r="Q84" s="624"/>
      <c r="R84" s="625"/>
      <c r="S84" s="625"/>
      <c r="T84" s="625"/>
      <c r="U84" s="625"/>
      <c r="V84" s="625"/>
      <c r="W84" s="625"/>
      <c r="X84" s="625"/>
      <c r="Y84" s="625"/>
      <c r="Z84" s="625"/>
      <c r="AA84" s="625"/>
      <c r="AB84" s="626"/>
      <c r="AC84" s="627"/>
      <c r="AD84" s="628" t="str">
        <f t="shared" si="27"/>
        <v/>
      </c>
      <c r="AE84" s="629" t="str">
        <f t="shared" si="30"/>
        <v/>
      </c>
      <c r="CI84" s="192"/>
      <c r="CJ84" s="189"/>
    </row>
    <row r="85" spans="1:88" ht="24" customHeight="1">
      <c r="A85" s="228" t="e">
        <f>VLOOKUP(D85,非表示_活動量と単位!$D$8:$E$75,2,FALSE)</f>
        <v>#N/A</v>
      </c>
      <c r="B85" s="125"/>
      <c r="C85" s="230"/>
      <c r="D85" s="111"/>
      <c r="E85" s="397"/>
      <c r="F85" s="611" t="str">
        <f t="shared" si="28"/>
        <v/>
      </c>
      <c r="G85" s="641" t="str">
        <f t="shared" si="20"/>
        <v/>
      </c>
      <c r="H85" s="390" t="str">
        <f t="shared" si="21"/>
        <v/>
      </c>
      <c r="I85" s="642" t="str">
        <f t="shared" si="22"/>
        <v/>
      </c>
      <c r="J85" s="392" t="str">
        <f t="shared" si="23"/>
        <v/>
      </c>
      <c r="K85" s="642" t="str">
        <f t="shared" si="24"/>
        <v/>
      </c>
      <c r="L85" s="673" t="str">
        <f t="shared" si="29"/>
        <v/>
      </c>
      <c r="M85" s="181"/>
      <c r="N85" s="621" t="str">
        <f t="shared" si="26"/>
        <v/>
      </c>
      <c r="O85" s="622"/>
      <c r="P85" s="623"/>
      <c r="Q85" s="624"/>
      <c r="R85" s="625"/>
      <c r="S85" s="625"/>
      <c r="T85" s="625"/>
      <c r="U85" s="625"/>
      <c r="V85" s="625"/>
      <c r="W85" s="625"/>
      <c r="X85" s="625"/>
      <c r="Y85" s="625"/>
      <c r="Z85" s="625"/>
      <c r="AA85" s="625"/>
      <c r="AB85" s="626"/>
      <c r="AC85" s="627"/>
      <c r="AD85" s="628" t="str">
        <f t="shared" si="27"/>
        <v/>
      </c>
      <c r="AE85" s="629" t="str">
        <f t="shared" si="30"/>
        <v/>
      </c>
    </row>
    <row r="86" spans="1:88" ht="24" customHeight="1">
      <c r="A86" s="228" t="e">
        <f>VLOOKUP(D86,非表示_活動量と単位!$D$8:$E$75,2,FALSE)</f>
        <v>#N/A</v>
      </c>
      <c r="B86" s="125"/>
      <c r="C86" s="230"/>
      <c r="D86" s="111"/>
      <c r="E86" s="397"/>
      <c r="F86" s="611" t="str">
        <f t="shared" si="28"/>
        <v/>
      </c>
      <c r="G86" s="641" t="str">
        <f t="shared" si="20"/>
        <v/>
      </c>
      <c r="H86" s="390" t="str">
        <f t="shared" si="21"/>
        <v/>
      </c>
      <c r="I86" s="642" t="str">
        <f t="shared" si="22"/>
        <v/>
      </c>
      <c r="J86" s="392" t="str">
        <f t="shared" si="23"/>
        <v/>
      </c>
      <c r="K86" s="642" t="str">
        <f t="shared" si="24"/>
        <v/>
      </c>
      <c r="L86" s="673" t="str">
        <f t="shared" si="29"/>
        <v/>
      </c>
      <c r="M86" s="181"/>
      <c r="N86" s="621" t="str">
        <f t="shared" si="26"/>
        <v/>
      </c>
      <c r="O86" s="630"/>
      <c r="P86" s="623"/>
      <c r="Q86" s="484"/>
      <c r="R86" s="485"/>
      <c r="S86" s="485"/>
      <c r="T86" s="486"/>
      <c r="U86" s="486"/>
      <c r="V86" s="486"/>
      <c r="W86" s="486"/>
      <c r="X86" s="486"/>
      <c r="Y86" s="486"/>
      <c r="Z86" s="486"/>
      <c r="AA86" s="486"/>
      <c r="AB86" s="631"/>
      <c r="AC86" s="627"/>
      <c r="AD86" s="628" t="str">
        <f t="shared" si="27"/>
        <v/>
      </c>
      <c r="AE86" s="629" t="str">
        <f t="shared" si="30"/>
        <v/>
      </c>
    </row>
    <row r="87" spans="1:88" ht="24" customHeight="1">
      <c r="A87" s="228" t="e">
        <f>VLOOKUP(D87,非表示_活動量と単位!$D$8:$E$75,2,FALSE)</f>
        <v>#N/A</v>
      </c>
      <c r="B87" s="125"/>
      <c r="C87" s="230"/>
      <c r="D87" s="111"/>
      <c r="E87" s="397"/>
      <c r="F87" s="611" t="str">
        <f t="shared" si="28"/>
        <v/>
      </c>
      <c r="G87" s="641" t="str">
        <f t="shared" si="20"/>
        <v/>
      </c>
      <c r="H87" s="390" t="str">
        <f t="shared" si="21"/>
        <v/>
      </c>
      <c r="I87" s="642" t="str">
        <f t="shared" si="22"/>
        <v/>
      </c>
      <c r="J87" s="392" t="str">
        <f t="shared" si="23"/>
        <v/>
      </c>
      <c r="K87" s="642" t="str">
        <f t="shared" si="24"/>
        <v/>
      </c>
      <c r="L87" s="673" t="str">
        <f t="shared" si="29"/>
        <v/>
      </c>
      <c r="M87" s="181"/>
      <c r="N87" s="621" t="str">
        <f t="shared" si="26"/>
        <v/>
      </c>
      <c r="O87" s="630"/>
      <c r="P87" s="623"/>
      <c r="Q87" s="484"/>
      <c r="R87" s="485"/>
      <c r="S87" s="485"/>
      <c r="T87" s="486"/>
      <c r="U87" s="486"/>
      <c r="V87" s="486"/>
      <c r="W87" s="486"/>
      <c r="X87" s="486"/>
      <c r="Y87" s="486"/>
      <c r="Z87" s="486"/>
      <c r="AA87" s="486"/>
      <c r="AB87" s="631"/>
      <c r="AC87" s="627"/>
      <c r="AD87" s="628" t="str">
        <f t="shared" si="27"/>
        <v/>
      </c>
      <c r="AE87" s="629" t="str">
        <f t="shared" si="30"/>
        <v/>
      </c>
    </row>
    <row r="88" spans="1:88" ht="24" customHeight="1">
      <c r="A88" s="228" t="e">
        <f>VLOOKUP(D88,非表示_活動量と単位!$D$8:$E$75,2,FALSE)</f>
        <v>#N/A</v>
      </c>
      <c r="B88" s="125"/>
      <c r="C88" s="230"/>
      <c r="D88" s="111"/>
      <c r="E88" s="397"/>
      <c r="F88" s="611" t="str">
        <f t="shared" si="28"/>
        <v/>
      </c>
      <c r="G88" s="641" t="str">
        <f t="shared" si="20"/>
        <v/>
      </c>
      <c r="H88" s="390" t="str">
        <f t="shared" si="21"/>
        <v/>
      </c>
      <c r="I88" s="642" t="str">
        <f t="shared" si="22"/>
        <v/>
      </c>
      <c r="J88" s="392" t="str">
        <f t="shared" si="23"/>
        <v/>
      </c>
      <c r="K88" s="642" t="str">
        <f t="shared" si="24"/>
        <v/>
      </c>
      <c r="L88" s="673" t="str">
        <f t="shared" si="29"/>
        <v/>
      </c>
      <c r="M88" s="181"/>
      <c r="N88" s="621" t="str">
        <f t="shared" si="26"/>
        <v/>
      </c>
      <c r="O88" s="630"/>
      <c r="P88" s="623"/>
      <c r="Q88" s="484"/>
      <c r="R88" s="485"/>
      <c r="S88" s="485"/>
      <c r="T88" s="486"/>
      <c r="U88" s="486"/>
      <c r="V88" s="486"/>
      <c r="W88" s="486"/>
      <c r="X88" s="486"/>
      <c r="Y88" s="486"/>
      <c r="Z88" s="486"/>
      <c r="AA88" s="486"/>
      <c r="AB88" s="631"/>
      <c r="AC88" s="627"/>
      <c r="AD88" s="628" t="str">
        <f t="shared" si="27"/>
        <v/>
      </c>
      <c r="AE88" s="629" t="str">
        <f t="shared" si="30"/>
        <v/>
      </c>
    </row>
    <row r="89" spans="1:88" ht="24" customHeight="1">
      <c r="A89" s="228" t="e">
        <f>VLOOKUP(D89,非表示_活動量と単位!$D$8:$E$75,2,FALSE)</f>
        <v>#N/A</v>
      </c>
      <c r="B89" s="125"/>
      <c r="C89" s="230"/>
      <c r="D89" s="111"/>
      <c r="E89" s="397"/>
      <c r="F89" s="611" t="str">
        <f t="shared" si="28"/>
        <v/>
      </c>
      <c r="G89" s="641" t="str">
        <f t="shared" si="20"/>
        <v/>
      </c>
      <c r="H89" s="390" t="str">
        <f t="shared" si="21"/>
        <v/>
      </c>
      <c r="I89" s="642" t="str">
        <f t="shared" si="22"/>
        <v/>
      </c>
      <c r="J89" s="392" t="str">
        <f t="shared" si="23"/>
        <v/>
      </c>
      <c r="K89" s="642" t="str">
        <f t="shared" si="24"/>
        <v/>
      </c>
      <c r="L89" s="673" t="str">
        <f t="shared" si="29"/>
        <v/>
      </c>
      <c r="M89" s="181"/>
      <c r="N89" s="621" t="str">
        <f t="shared" si="26"/>
        <v/>
      </c>
      <c r="O89" s="630"/>
      <c r="P89" s="623"/>
      <c r="Q89" s="484"/>
      <c r="R89" s="485"/>
      <c r="S89" s="485"/>
      <c r="T89" s="486"/>
      <c r="U89" s="486"/>
      <c r="V89" s="486"/>
      <c r="W89" s="486"/>
      <c r="X89" s="486"/>
      <c r="Y89" s="486"/>
      <c r="Z89" s="486"/>
      <c r="AA89" s="486"/>
      <c r="AB89" s="631"/>
      <c r="AC89" s="627"/>
      <c r="AD89" s="628" t="str">
        <f t="shared" si="27"/>
        <v/>
      </c>
      <c r="AE89" s="629" t="str">
        <f t="shared" si="30"/>
        <v/>
      </c>
    </row>
    <row r="90" spans="1:88" ht="24" customHeight="1">
      <c r="A90" s="228" t="e">
        <f>VLOOKUP(D90,非表示_活動量と単位!$D$8:$E$75,2,FALSE)</f>
        <v>#N/A</v>
      </c>
      <c r="B90" s="125"/>
      <c r="C90" s="230"/>
      <c r="D90" s="111"/>
      <c r="E90" s="397"/>
      <c r="F90" s="611" t="str">
        <f t="shared" si="28"/>
        <v/>
      </c>
      <c r="G90" s="641" t="str">
        <f t="shared" si="20"/>
        <v/>
      </c>
      <c r="H90" s="390" t="str">
        <f t="shared" si="21"/>
        <v/>
      </c>
      <c r="I90" s="642" t="str">
        <f t="shared" si="22"/>
        <v/>
      </c>
      <c r="J90" s="392" t="str">
        <f t="shared" si="23"/>
        <v/>
      </c>
      <c r="K90" s="642" t="str">
        <f t="shared" si="24"/>
        <v/>
      </c>
      <c r="L90" s="673" t="str">
        <f t="shared" si="29"/>
        <v/>
      </c>
      <c r="M90" s="181"/>
      <c r="N90" s="621" t="str">
        <f t="shared" si="26"/>
        <v/>
      </c>
      <c r="O90" s="630"/>
      <c r="P90" s="623"/>
      <c r="Q90" s="484"/>
      <c r="R90" s="485"/>
      <c r="S90" s="485"/>
      <c r="T90" s="486"/>
      <c r="U90" s="486"/>
      <c r="V90" s="486"/>
      <c r="W90" s="486"/>
      <c r="X90" s="486"/>
      <c r="Y90" s="486"/>
      <c r="Z90" s="486"/>
      <c r="AA90" s="486"/>
      <c r="AB90" s="631"/>
      <c r="AC90" s="627"/>
      <c r="AD90" s="628" t="str">
        <f t="shared" si="27"/>
        <v/>
      </c>
      <c r="AE90" s="629" t="str">
        <f t="shared" si="30"/>
        <v/>
      </c>
    </row>
    <row r="91" spans="1:88" ht="24" customHeight="1">
      <c r="A91" s="228" t="e">
        <f>VLOOKUP(D91,非表示_活動量と単位!$D$8:$E$75,2,FALSE)</f>
        <v>#N/A</v>
      </c>
      <c r="B91" s="125"/>
      <c r="C91" s="230"/>
      <c r="D91" s="111"/>
      <c r="E91" s="397"/>
      <c r="F91" s="611" t="str">
        <f t="shared" si="28"/>
        <v/>
      </c>
      <c r="G91" s="641" t="str">
        <f t="shared" si="20"/>
        <v/>
      </c>
      <c r="H91" s="390" t="str">
        <f t="shared" si="21"/>
        <v/>
      </c>
      <c r="I91" s="642" t="str">
        <f t="shared" si="22"/>
        <v/>
      </c>
      <c r="J91" s="392" t="str">
        <f t="shared" si="23"/>
        <v/>
      </c>
      <c r="K91" s="642" t="str">
        <f t="shared" si="24"/>
        <v/>
      </c>
      <c r="L91" s="673" t="str">
        <f t="shared" si="29"/>
        <v/>
      </c>
      <c r="M91" s="181"/>
      <c r="N91" s="621" t="str">
        <f t="shared" si="26"/>
        <v/>
      </c>
      <c r="O91" s="630"/>
      <c r="P91" s="623"/>
      <c r="Q91" s="484"/>
      <c r="R91" s="485"/>
      <c r="S91" s="485"/>
      <c r="T91" s="486"/>
      <c r="U91" s="486"/>
      <c r="V91" s="486"/>
      <c r="W91" s="486"/>
      <c r="X91" s="486"/>
      <c r="Y91" s="486"/>
      <c r="Z91" s="486"/>
      <c r="AA91" s="486"/>
      <c r="AB91" s="631"/>
      <c r="AC91" s="627"/>
      <c r="AD91" s="628" t="str">
        <f t="shared" si="27"/>
        <v/>
      </c>
      <c r="AE91" s="629" t="str">
        <f t="shared" si="30"/>
        <v/>
      </c>
    </row>
    <row r="92" spans="1:88" ht="24" customHeight="1">
      <c r="A92" s="228" t="e">
        <f>VLOOKUP(D92,非表示_活動量と単位!$D$8:$E$75,2,FALSE)</f>
        <v>#N/A</v>
      </c>
      <c r="B92" s="125"/>
      <c r="C92" s="230"/>
      <c r="D92" s="111"/>
      <c r="E92" s="397"/>
      <c r="F92" s="611" t="str">
        <f t="shared" si="28"/>
        <v/>
      </c>
      <c r="G92" s="641" t="str">
        <f t="shared" si="20"/>
        <v/>
      </c>
      <c r="H92" s="390" t="str">
        <f t="shared" si="21"/>
        <v/>
      </c>
      <c r="I92" s="642" t="str">
        <f t="shared" si="22"/>
        <v/>
      </c>
      <c r="J92" s="392" t="str">
        <f t="shared" si="23"/>
        <v/>
      </c>
      <c r="K92" s="642" t="str">
        <f t="shared" si="24"/>
        <v/>
      </c>
      <c r="L92" s="673" t="str">
        <f t="shared" si="29"/>
        <v/>
      </c>
      <c r="M92" s="181"/>
      <c r="N92" s="621" t="str">
        <f t="shared" si="26"/>
        <v/>
      </c>
      <c r="O92" s="630"/>
      <c r="P92" s="623"/>
      <c r="Q92" s="484"/>
      <c r="R92" s="485"/>
      <c r="S92" s="485"/>
      <c r="T92" s="486"/>
      <c r="U92" s="486"/>
      <c r="V92" s="486"/>
      <c r="W92" s="486"/>
      <c r="X92" s="486"/>
      <c r="Y92" s="486"/>
      <c r="Z92" s="486"/>
      <c r="AA92" s="486"/>
      <c r="AB92" s="631"/>
      <c r="AC92" s="627"/>
      <c r="AD92" s="628" t="str">
        <f t="shared" si="27"/>
        <v/>
      </c>
      <c r="AE92" s="629" t="str">
        <f t="shared" si="30"/>
        <v/>
      </c>
    </row>
    <row r="93" spans="1:88" ht="24" customHeight="1">
      <c r="A93" s="228" t="e">
        <f>VLOOKUP(D93,非表示_活動量と単位!$D$8:$E$75,2,FALSE)</f>
        <v>#N/A</v>
      </c>
      <c r="B93" s="125"/>
      <c r="C93" s="230"/>
      <c r="D93" s="111"/>
      <c r="E93" s="397"/>
      <c r="F93" s="611" t="str">
        <f t="shared" si="28"/>
        <v/>
      </c>
      <c r="G93" s="641" t="str">
        <f t="shared" si="20"/>
        <v/>
      </c>
      <c r="H93" s="390" t="str">
        <f t="shared" si="21"/>
        <v/>
      </c>
      <c r="I93" s="642" t="str">
        <f t="shared" si="22"/>
        <v/>
      </c>
      <c r="J93" s="392" t="str">
        <f t="shared" si="23"/>
        <v/>
      </c>
      <c r="K93" s="642" t="str">
        <f t="shared" si="24"/>
        <v/>
      </c>
      <c r="L93" s="673" t="str">
        <f t="shared" si="29"/>
        <v/>
      </c>
      <c r="M93" s="181"/>
      <c r="N93" s="621" t="str">
        <f t="shared" si="26"/>
        <v/>
      </c>
      <c r="O93" s="630"/>
      <c r="P93" s="623"/>
      <c r="Q93" s="484"/>
      <c r="R93" s="485"/>
      <c r="S93" s="485"/>
      <c r="T93" s="486"/>
      <c r="U93" s="486"/>
      <c r="V93" s="486"/>
      <c r="W93" s="486"/>
      <c r="X93" s="486"/>
      <c r="Y93" s="486"/>
      <c r="Z93" s="486"/>
      <c r="AA93" s="486"/>
      <c r="AB93" s="631"/>
      <c r="AC93" s="627"/>
      <c r="AD93" s="628" t="str">
        <f t="shared" si="27"/>
        <v/>
      </c>
      <c r="AE93" s="629" t="str">
        <f t="shared" si="30"/>
        <v/>
      </c>
    </row>
    <row r="94" spans="1:88" ht="24" customHeight="1">
      <c r="A94" s="228" t="e">
        <f>VLOOKUP(D94,非表示_活動量と単位!$D$8:$E$75,2,FALSE)</f>
        <v>#N/A</v>
      </c>
      <c r="B94" s="125"/>
      <c r="C94" s="230"/>
      <c r="D94" s="111"/>
      <c r="E94" s="397"/>
      <c r="F94" s="611" t="str">
        <f t="shared" si="28"/>
        <v/>
      </c>
      <c r="G94" s="641" t="str">
        <f t="shared" si="20"/>
        <v/>
      </c>
      <c r="H94" s="390" t="str">
        <f t="shared" si="21"/>
        <v/>
      </c>
      <c r="I94" s="642" t="str">
        <f t="shared" si="22"/>
        <v/>
      </c>
      <c r="J94" s="392" t="str">
        <f t="shared" si="23"/>
        <v/>
      </c>
      <c r="K94" s="642" t="str">
        <f t="shared" si="24"/>
        <v/>
      </c>
      <c r="L94" s="673" t="str">
        <f t="shared" si="29"/>
        <v/>
      </c>
      <c r="M94" s="181"/>
      <c r="N94" s="621" t="str">
        <f t="shared" si="26"/>
        <v/>
      </c>
      <c r="O94" s="622"/>
      <c r="P94" s="623"/>
      <c r="Q94" s="624"/>
      <c r="R94" s="625"/>
      <c r="S94" s="625"/>
      <c r="T94" s="625"/>
      <c r="U94" s="625"/>
      <c r="V94" s="625"/>
      <c r="W94" s="625"/>
      <c r="X94" s="625"/>
      <c r="Y94" s="625"/>
      <c r="Z94" s="625"/>
      <c r="AA94" s="625"/>
      <c r="AB94" s="626"/>
      <c r="AC94" s="627"/>
      <c r="AD94" s="628" t="str">
        <f t="shared" si="27"/>
        <v/>
      </c>
      <c r="AE94" s="629" t="str">
        <f t="shared" si="30"/>
        <v/>
      </c>
    </row>
    <row r="95" spans="1:88" ht="24" customHeight="1">
      <c r="A95" s="228" t="e">
        <f>VLOOKUP(D95,非表示_活動量と単位!$D$8:$E$75,2,FALSE)</f>
        <v>#N/A</v>
      </c>
      <c r="B95" s="125"/>
      <c r="C95" s="230"/>
      <c r="D95" s="111"/>
      <c r="E95" s="397"/>
      <c r="F95" s="611" t="str">
        <f t="shared" si="28"/>
        <v/>
      </c>
      <c r="G95" s="641" t="str">
        <f t="shared" si="20"/>
        <v/>
      </c>
      <c r="H95" s="390" t="str">
        <f t="shared" si="21"/>
        <v/>
      </c>
      <c r="I95" s="642" t="str">
        <f t="shared" si="22"/>
        <v/>
      </c>
      <c r="J95" s="392" t="str">
        <f t="shared" si="23"/>
        <v/>
      </c>
      <c r="K95" s="642" t="str">
        <f t="shared" si="24"/>
        <v/>
      </c>
      <c r="L95" s="673" t="str">
        <f t="shared" si="29"/>
        <v/>
      </c>
      <c r="M95" s="181"/>
      <c r="N95" s="621" t="str">
        <f t="shared" si="26"/>
        <v/>
      </c>
      <c r="O95" s="622"/>
      <c r="P95" s="623"/>
      <c r="Q95" s="624"/>
      <c r="R95" s="625"/>
      <c r="S95" s="625"/>
      <c r="T95" s="625"/>
      <c r="U95" s="625"/>
      <c r="V95" s="625"/>
      <c r="W95" s="625"/>
      <c r="X95" s="625"/>
      <c r="Y95" s="625"/>
      <c r="Z95" s="625"/>
      <c r="AA95" s="625"/>
      <c r="AB95" s="626"/>
      <c r="AC95" s="627"/>
      <c r="AD95" s="628" t="str">
        <f t="shared" si="27"/>
        <v/>
      </c>
      <c r="AE95" s="629" t="str">
        <f t="shared" si="30"/>
        <v/>
      </c>
    </row>
    <row r="96" spans="1:88" ht="24" customHeight="1">
      <c r="A96" s="228" t="e">
        <f>VLOOKUP(D96,非表示_活動量と単位!$D$8:$E$75,2,FALSE)</f>
        <v>#N/A</v>
      </c>
      <c r="B96" s="125"/>
      <c r="C96" s="230"/>
      <c r="D96" s="111"/>
      <c r="E96" s="397"/>
      <c r="F96" s="611" t="str">
        <f t="shared" si="28"/>
        <v/>
      </c>
      <c r="G96" s="641" t="str">
        <f t="shared" si="20"/>
        <v/>
      </c>
      <c r="H96" s="390" t="str">
        <f t="shared" si="21"/>
        <v/>
      </c>
      <c r="I96" s="642" t="str">
        <f t="shared" si="22"/>
        <v/>
      </c>
      <c r="J96" s="392" t="str">
        <f t="shared" si="23"/>
        <v/>
      </c>
      <c r="K96" s="642" t="str">
        <f t="shared" si="24"/>
        <v/>
      </c>
      <c r="L96" s="673" t="str">
        <f t="shared" si="29"/>
        <v/>
      </c>
      <c r="M96" s="181"/>
      <c r="N96" s="621" t="str">
        <f t="shared" si="26"/>
        <v/>
      </c>
      <c r="O96" s="630"/>
      <c r="P96" s="623"/>
      <c r="Q96" s="484"/>
      <c r="R96" s="485"/>
      <c r="S96" s="485"/>
      <c r="T96" s="486"/>
      <c r="U96" s="486"/>
      <c r="V96" s="486"/>
      <c r="W96" s="486"/>
      <c r="X96" s="486"/>
      <c r="Y96" s="486"/>
      <c r="Z96" s="486"/>
      <c r="AA96" s="486"/>
      <c r="AB96" s="631"/>
      <c r="AC96" s="627"/>
      <c r="AD96" s="628" t="str">
        <f t="shared" si="27"/>
        <v/>
      </c>
      <c r="AE96" s="629" t="str">
        <f t="shared" si="30"/>
        <v/>
      </c>
    </row>
    <row r="97" spans="1:120" ht="24" customHeight="1">
      <c r="A97" s="228" t="e">
        <f>VLOOKUP(D97,非表示_活動量と単位!$D$8:$E$75,2,FALSE)</f>
        <v>#N/A</v>
      </c>
      <c r="B97" s="125"/>
      <c r="C97" s="230"/>
      <c r="D97" s="111"/>
      <c r="E97" s="397"/>
      <c r="F97" s="611" t="str">
        <f t="shared" si="28"/>
        <v/>
      </c>
      <c r="G97" s="641" t="str">
        <f t="shared" si="20"/>
        <v/>
      </c>
      <c r="H97" s="390" t="str">
        <f t="shared" si="21"/>
        <v/>
      </c>
      <c r="I97" s="642" t="str">
        <f t="shared" si="22"/>
        <v/>
      </c>
      <c r="J97" s="392" t="str">
        <f t="shared" si="23"/>
        <v/>
      </c>
      <c r="K97" s="642" t="str">
        <f t="shared" si="24"/>
        <v/>
      </c>
      <c r="L97" s="673" t="str">
        <f t="shared" si="29"/>
        <v/>
      </c>
      <c r="M97" s="181"/>
      <c r="N97" s="621" t="str">
        <f t="shared" si="26"/>
        <v/>
      </c>
      <c r="O97" s="630"/>
      <c r="P97" s="623"/>
      <c r="Q97" s="484"/>
      <c r="R97" s="485"/>
      <c r="S97" s="485"/>
      <c r="T97" s="486"/>
      <c r="U97" s="486"/>
      <c r="V97" s="486"/>
      <c r="W97" s="486"/>
      <c r="X97" s="486"/>
      <c r="Y97" s="486"/>
      <c r="Z97" s="486"/>
      <c r="AA97" s="486"/>
      <c r="AB97" s="631"/>
      <c r="AC97" s="627"/>
      <c r="AD97" s="628" t="str">
        <f t="shared" si="27"/>
        <v/>
      </c>
      <c r="AE97" s="629" t="str">
        <f t="shared" si="30"/>
        <v/>
      </c>
    </row>
    <row r="98" spans="1:120" ht="24" customHeight="1">
      <c r="A98" s="228" t="e">
        <f>VLOOKUP(D98,非表示_活動量と単位!$D$8:$E$75,2,FALSE)</f>
        <v>#N/A</v>
      </c>
      <c r="B98" s="125"/>
      <c r="C98" s="230"/>
      <c r="D98" s="111"/>
      <c r="E98" s="397"/>
      <c r="F98" s="611" t="str">
        <f t="shared" si="28"/>
        <v/>
      </c>
      <c r="G98" s="641" t="str">
        <f t="shared" si="20"/>
        <v/>
      </c>
      <c r="H98" s="390" t="str">
        <f t="shared" si="21"/>
        <v/>
      </c>
      <c r="I98" s="642" t="str">
        <f t="shared" si="22"/>
        <v/>
      </c>
      <c r="J98" s="392" t="str">
        <f t="shared" si="23"/>
        <v/>
      </c>
      <c r="K98" s="642" t="str">
        <f t="shared" si="24"/>
        <v/>
      </c>
      <c r="L98" s="673" t="str">
        <f t="shared" si="29"/>
        <v/>
      </c>
      <c r="M98" s="181"/>
      <c r="N98" s="621" t="str">
        <f t="shared" si="26"/>
        <v/>
      </c>
      <c r="O98" s="630"/>
      <c r="P98" s="623"/>
      <c r="Q98" s="484"/>
      <c r="R98" s="485"/>
      <c r="S98" s="485"/>
      <c r="T98" s="486"/>
      <c r="U98" s="486"/>
      <c r="V98" s="486"/>
      <c r="W98" s="486"/>
      <c r="X98" s="486"/>
      <c r="Y98" s="486"/>
      <c r="Z98" s="486"/>
      <c r="AA98" s="486"/>
      <c r="AB98" s="631"/>
      <c r="AC98" s="627"/>
      <c r="AD98" s="628" t="str">
        <f t="shared" si="27"/>
        <v/>
      </c>
      <c r="AE98" s="629" t="str">
        <f t="shared" si="30"/>
        <v/>
      </c>
    </row>
    <row r="99" spans="1:120" ht="24" customHeight="1">
      <c r="A99" s="228" t="e">
        <f>VLOOKUP(D99,非表示_活動量と単位!$D$8:$E$75,2,FALSE)</f>
        <v>#N/A</v>
      </c>
      <c r="B99" s="125"/>
      <c r="C99" s="230"/>
      <c r="D99" s="111"/>
      <c r="E99" s="397"/>
      <c r="F99" s="611" t="str">
        <f t="shared" si="28"/>
        <v/>
      </c>
      <c r="G99" s="641" t="str">
        <f t="shared" si="20"/>
        <v/>
      </c>
      <c r="H99" s="390" t="str">
        <f t="shared" si="21"/>
        <v/>
      </c>
      <c r="I99" s="642" t="str">
        <f t="shared" si="22"/>
        <v/>
      </c>
      <c r="J99" s="392" t="str">
        <f t="shared" si="23"/>
        <v/>
      </c>
      <c r="K99" s="642" t="str">
        <f t="shared" si="24"/>
        <v/>
      </c>
      <c r="L99" s="673" t="str">
        <f t="shared" si="29"/>
        <v/>
      </c>
      <c r="M99" s="181"/>
      <c r="N99" s="621" t="str">
        <f t="shared" si="26"/>
        <v/>
      </c>
      <c r="O99" s="630"/>
      <c r="P99" s="623"/>
      <c r="Q99" s="484"/>
      <c r="R99" s="485"/>
      <c r="S99" s="485"/>
      <c r="T99" s="486"/>
      <c r="U99" s="486"/>
      <c r="V99" s="486"/>
      <c r="W99" s="486"/>
      <c r="X99" s="486"/>
      <c r="Y99" s="486"/>
      <c r="Z99" s="486"/>
      <c r="AA99" s="486"/>
      <c r="AB99" s="631"/>
      <c r="AC99" s="627"/>
      <c r="AD99" s="628" t="str">
        <f t="shared" si="27"/>
        <v/>
      </c>
      <c r="AE99" s="629" t="str">
        <f t="shared" si="30"/>
        <v/>
      </c>
    </row>
    <row r="100" spans="1:120" ht="24" customHeight="1">
      <c r="A100" s="228" t="e">
        <f>VLOOKUP(D100,非表示_活動量と単位!$D$8:$E$75,2,FALSE)</f>
        <v>#N/A</v>
      </c>
      <c r="B100" s="125"/>
      <c r="C100" s="230"/>
      <c r="D100" s="111"/>
      <c r="E100" s="397"/>
      <c r="F100" s="611" t="str">
        <f t="shared" si="28"/>
        <v/>
      </c>
      <c r="G100" s="641" t="str">
        <f t="shared" si="20"/>
        <v/>
      </c>
      <c r="H100" s="390" t="str">
        <f t="shared" si="21"/>
        <v/>
      </c>
      <c r="I100" s="642" t="str">
        <f t="shared" si="22"/>
        <v/>
      </c>
      <c r="J100" s="392" t="str">
        <f t="shared" si="23"/>
        <v/>
      </c>
      <c r="K100" s="642" t="str">
        <f t="shared" si="24"/>
        <v/>
      </c>
      <c r="L100" s="673" t="str">
        <f t="shared" si="29"/>
        <v/>
      </c>
      <c r="M100" s="181"/>
      <c r="N100" s="621" t="str">
        <f t="shared" si="26"/>
        <v/>
      </c>
      <c r="O100" s="630"/>
      <c r="P100" s="623"/>
      <c r="Q100" s="484"/>
      <c r="R100" s="485"/>
      <c r="S100" s="485"/>
      <c r="T100" s="486"/>
      <c r="U100" s="486"/>
      <c r="V100" s="486"/>
      <c r="W100" s="486"/>
      <c r="X100" s="486"/>
      <c r="Y100" s="486"/>
      <c r="Z100" s="486"/>
      <c r="AA100" s="486"/>
      <c r="AB100" s="631"/>
      <c r="AC100" s="627"/>
      <c r="AD100" s="628" t="str">
        <f t="shared" si="27"/>
        <v/>
      </c>
      <c r="AE100" s="629" t="str">
        <f t="shared" si="30"/>
        <v/>
      </c>
    </row>
    <row r="101" spans="1:120" ht="24" customHeight="1">
      <c r="A101" s="228" t="e">
        <f>VLOOKUP(D101,非表示_活動量と単位!$D$8:$E$75,2,FALSE)</f>
        <v>#N/A</v>
      </c>
      <c r="B101" s="125"/>
      <c r="C101" s="230"/>
      <c r="D101" s="111"/>
      <c r="E101" s="397"/>
      <c r="F101" s="611" t="str">
        <f>IF(E101="","",INT(E101))</f>
        <v/>
      </c>
      <c r="G101" s="641" t="str">
        <f t="shared" si="20"/>
        <v/>
      </c>
      <c r="H101" s="390" t="str">
        <f t="shared" si="21"/>
        <v/>
      </c>
      <c r="I101" s="642" t="str">
        <f t="shared" si="22"/>
        <v/>
      </c>
      <c r="J101" s="392" t="str">
        <f t="shared" si="23"/>
        <v/>
      </c>
      <c r="K101" s="642" t="str">
        <f t="shared" si="24"/>
        <v/>
      </c>
      <c r="L101" s="673" t="str">
        <f t="shared" si="29"/>
        <v/>
      </c>
      <c r="M101" s="181"/>
      <c r="N101" s="621" t="str">
        <f t="shared" si="26"/>
        <v/>
      </c>
      <c r="O101" s="630"/>
      <c r="P101" s="623"/>
      <c r="Q101" s="484"/>
      <c r="R101" s="485"/>
      <c r="S101" s="485"/>
      <c r="T101" s="486"/>
      <c r="U101" s="486"/>
      <c r="V101" s="486"/>
      <c r="W101" s="486"/>
      <c r="X101" s="486"/>
      <c r="Y101" s="486"/>
      <c r="Z101" s="486"/>
      <c r="AA101" s="486"/>
      <c r="AB101" s="631"/>
      <c r="AC101" s="627"/>
      <c r="AD101" s="628" t="str">
        <f t="shared" si="27"/>
        <v/>
      </c>
      <c r="AE101" s="629" t="str">
        <f t="shared" si="30"/>
        <v/>
      </c>
    </row>
    <row r="102" spans="1:120" ht="24" customHeight="1">
      <c r="A102" s="228" t="e">
        <f>VLOOKUP(D102,非表示_活動量と単位!$D$8:$E$75,2,FALSE)</f>
        <v>#N/A</v>
      </c>
      <c r="B102" s="125"/>
      <c r="C102" s="230"/>
      <c r="D102" s="111"/>
      <c r="E102" s="399"/>
      <c r="F102" s="612" t="str">
        <f t="shared" si="28"/>
        <v/>
      </c>
      <c r="G102" s="641" t="str">
        <f t="shared" si="20"/>
        <v/>
      </c>
      <c r="H102" s="390" t="str">
        <f t="shared" si="21"/>
        <v/>
      </c>
      <c r="I102" s="642" t="str">
        <f t="shared" si="22"/>
        <v/>
      </c>
      <c r="J102" s="392" t="str">
        <f t="shared" si="23"/>
        <v/>
      </c>
      <c r="K102" s="642" t="str">
        <f t="shared" si="24"/>
        <v/>
      </c>
      <c r="L102" s="673" t="str">
        <f t="shared" si="29"/>
        <v/>
      </c>
      <c r="M102" s="181"/>
      <c r="N102" s="621" t="str">
        <f t="shared" si="26"/>
        <v/>
      </c>
      <c r="O102" s="630"/>
      <c r="P102" s="623"/>
      <c r="Q102" s="484"/>
      <c r="R102" s="485"/>
      <c r="S102" s="485"/>
      <c r="T102" s="486"/>
      <c r="U102" s="486"/>
      <c r="V102" s="486"/>
      <c r="W102" s="486"/>
      <c r="X102" s="486"/>
      <c r="Y102" s="486"/>
      <c r="Z102" s="486"/>
      <c r="AA102" s="486"/>
      <c r="AB102" s="631"/>
      <c r="AC102" s="627"/>
      <c r="AD102" s="628" t="str">
        <f t="shared" si="27"/>
        <v/>
      </c>
      <c r="AE102" s="629" t="str">
        <f t="shared" si="30"/>
        <v/>
      </c>
    </row>
    <row r="103" spans="1:120" ht="12" customHeight="1"/>
    <row r="104" spans="1:120" ht="12" customHeight="1"/>
    <row r="105" spans="1:120" ht="12" customHeight="1"/>
    <row r="106" spans="1:120" ht="12" customHeight="1"/>
    <row r="107" spans="1:120" ht="12" customHeight="1" thickBot="1">
      <c r="DP107" s="187" t="s">
        <v>548</v>
      </c>
    </row>
    <row r="108" spans="1:120" ht="12" customHeight="1">
      <c r="DP108" s="193" t="s">
        <v>544</v>
      </c>
    </row>
    <row r="109" spans="1:120" ht="12" customHeight="1">
      <c r="DP109" s="194" t="s">
        <v>546</v>
      </c>
    </row>
    <row r="110" spans="1:120" ht="12" customHeight="1">
      <c r="DO110" s="195"/>
      <c r="DP110" s="194" t="s">
        <v>550</v>
      </c>
    </row>
    <row r="111" spans="1:120" ht="12" customHeight="1">
      <c r="DO111" s="195"/>
      <c r="DP111" s="194" t="s">
        <v>547</v>
      </c>
    </row>
    <row r="112" spans="1:120" ht="12" customHeight="1" thickBot="1">
      <c r="DO112" s="195"/>
      <c r="DP112" s="196" t="s">
        <v>545</v>
      </c>
    </row>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4:118" ht="12" customHeight="1"/>
    <row r="146" spans="114:118" ht="12" customHeight="1"/>
    <row r="147" spans="114:118" ht="12" customHeight="1"/>
    <row r="148" spans="114:118" ht="12" customHeight="1"/>
    <row r="149" spans="114:118" ht="12" customHeight="1"/>
    <row r="150" spans="114:118" ht="12" customHeight="1"/>
    <row r="151" spans="114:118" ht="12" customHeight="1"/>
    <row r="152" spans="114:118" ht="12" customHeight="1"/>
    <row r="153" spans="114:118" ht="12" customHeight="1"/>
    <row r="154" spans="114:118" ht="12" customHeight="1"/>
    <row r="155" spans="114:118" ht="12" customHeight="1"/>
    <row r="156" spans="114:118" ht="12" customHeight="1"/>
    <row r="157" spans="114:118" ht="12" customHeight="1"/>
    <row r="158" spans="114:118" ht="12" customHeight="1"/>
    <row r="159" spans="114:118" ht="12" customHeight="1">
      <c r="DJ159" s="175"/>
      <c r="DK159" s="175"/>
      <c r="DL159" s="175"/>
      <c r="DM159" s="175"/>
      <c r="DN159" s="175"/>
    </row>
    <row r="160" spans="114:118" ht="12" customHeight="1">
      <c r="DJ160" s="175"/>
      <c r="DK160" s="175"/>
      <c r="DL160" s="175"/>
      <c r="DM160" s="175"/>
      <c r="DN160" s="175"/>
    </row>
    <row r="161" spans="114:118" ht="12" customHeight="1">
      <c r="DJ161" s="175"/>
      <c r="DK161" s="175"/>
      <c r="DL161" s="175"/>
      <c r="DM161" s="175"/>
      <c r="DN161" s="175"/>
    </row>
    <row r="162" spans="114:118" ht="12" customHeight="1">
      <c r="DJ162" s="175"/>
      <c r="DK162" s="175"/>
      <c r="DL162" s="175"/>
      <c r="DM162" s="175"/>
      <c r="DN162" s="175"/>
    </row>
    <row r="163" spans="114:118" ht="12" customHeight="1">
      <c r="DJ163" s="175"/>
      <c r="DK163" s="175"/>
      <c r="DL163" s="175"/>
      <c r="DM163" s="175"/>
      <c r="DN163" s="175"/>
    </row>
    <row r="164" spans="114:118" ht="12" customHeight="1">
      <c r="DJ164" s="175"/>
      <c r="DK164" s="175"/>
      <c r="DL164" s="175"/>
      <c r="DM164" s="175"/>
      <c r="DN164" s="175"/>
    </row>
    <row r="165" spans="114:118" ht="12" customHeight="1">
      <c r="DJ165" s="175"/>
      <c r="DK165" s="175"/>
      <c r="DL165" s="175"/>
      <c r="DM165" s="175"/>
      <c r="DN165" s="175"/>
    </row>
    <row r="166" spans="114:118" ht="12" customHeight="1"/>
    <row r="167" spans="114:118" ht="12" customHeight="1"/>
    <row r="168" spans="114:118" ht="12" customHeight="1"/>
    <row r="169" spans="114:118" ht="12" customHeight="1"/>
    <row r="170" spans="114:118" ht="12" customHeight="1"/>
    <row r="171" spans="114:118" ht="12" customHeight="1"/>
    <row r="172" spans="114:118" ht="12" customHeight="1"/>
    <row r="173" spans="114:118" ht="12" customHeight="1"/>
    <row r="174" spans="114:118" ht="12" customHeight="1"/>
    <row r="175" spans="114:118" ht="12" customHeight="1"/>
    <row r="176" spans="114:11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algorithmName="SHA-512" hashValue="grojoue/+WmKsqWJ0j7QNwFPQvoIhdhG954by5WALMGdgQUPq4K9D3LH8RLSMvRrCkT8vezZIC/IyNFnOq5xwA==" saltValue="J07nfHWSC5yqGKZIAGAJ4w==" spinCount="100000" sheet="1" scenarios="1" formatRows="0"/>
  <mergeCells count="37">
    <mergeCell ref="I2:M2"/>
    <mergeCell ref="P45:AA46"/>
    <mergeCell ref="AB45:AB47"/>
    <mergeCell ref="AC45:AC47"/>
    <mergeCell ref="AD45:AE45"/>
    <mergeCell ref="AD46:AD47"/>
    <mergeCell ref="AE46:AE47"/>
    <mergeCell ref="J45:K46"/>
    <mergeCell ref="L45:L47"/>
    <mergeCell ref="M45:M47"/>
    <mergeCell ref="N45:N46"/>
    <mergeCell ref="O45:O47"/>
    <mergeCell ref="J33:K33"/>
    <mergeCell ref="L4:L6"/>
    <mergeCell ref="M4:M6"/>
    <mergeCell ref="N4:N5"/>
    <mergeCell ref="B45:B47"/>
    <mergeCell ref="C45:C47"/>
    <mergeCell ref="D45:D47"/>
    <mergeCell ref="H45:I46"/>
    <mergeCell ref="F45:G46"/>
    <mergeCell ref="E45:E47"/>
    <mergeCell ref="AC4:AC6"/>
    <mergeCell ref="AD4:AE4"/>
    <mergeCell ref="AD5:AD6"/>
    <mergeCell ref="AE5:AE6"/>
    <mergeCell ref="B4:B6"/>
    <mergeCell ref="C4:C6"/>
    <mergeCell ref="D4:D6"/>
    <mergeCell ref="H4:I5"/>
    <mergeCell ref="F4:G5"/>
    <mergeCell ref="E4:E6"/>
    <mergeCell ref="J32:K32"/>
    <mergeCell ref="P4:AA5"/>
    <mergeCell ref="AB4:AB6"/>
    <mergeCell ref="O4:O6"/>
    <mergeCell ref="J4:K5"/>
  </mergeCells>
  <phoneticPr fontId="2"/>
  <conditionalFormatting sqref="H7:I21">
    <cfRule type="expression" dxfId="10" priority="54">
      <formula>$A7=1</formula>
    </cfRule>
    <cfRule type="expression" dxfId="9" priority="55">
      <formula>VLOOKUP($C7,モニタリングポイント,9,FALSE)="デフォルト値"</formula>
    </cfRule>
  </conditionalFormatting>
  <conditionalFormatting sqref="B48:M102 B7:M31 L32 F2">
    <cfRule type="expression" dxfId="8" priority="35">
      <formula>$BT$3=TRUE</formula>
    </cfRule>
  </conditionalFormatting>
  <conditionalFormatting sqref="H48:I102">
    <cfRule type="expression" dxfId="7" priority="42">
      <formula>$A48=1</formula>
    </cfRule>
    <cfRule type="expression" dxfId="6" priority="43">
      <formula>VLOOKUP($C48,モニタリングポイント,9,FALSE)="デフォルト値"</formula>
    </cfRule>
  </conditionalFormatting>
  <conditionalFormatting sqref="J48:K102">
    <cfRule type="expression" dxfId="5" priority="41">
      <formula>VLOOKUP($C48,モニタリングポイント,11,FALSE)="デフォルト値"</formula>
    </cfRule>
  </conditionalFormatting>
  <conditionalFormatting sqref="J7:K21">
    <cfRule type="expression" dxfId="4" priority="38">
      <formula>VLOOKUP($C7,モニタリングポイント,11,FALSE)="デフォルト値"</formula>
    </cfRule>
  </conditionalFormatting>
  <dataValidations count="1">
    <dataValidation type="list" allowBlank="1" showInputMessage="1" showErrorMessage="1" sqref="D7:D31 D48:D102"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54" fitToHeight="0" orientation="landscape" r:id="rId1"/>
  <rowBreaks count="1" manualBreakCount="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219075</xdr:colOff>
                    <xdr:row>0</xdr:row>
                    <xdr:rowOff>114300</xdr:rowOff>
                  </from>
                  <to>
                    <xdr:col>7</xdr:col>
                    <xdr:colOff>838200</xdr:colOff>
                    <xdr:row>1</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P79"/>
  <sheetViews>
    <sheetView showGridLines="0" view="pageBreakPreview" zoomScale="80" zoomScaleNormal="100" zoomScaleSheetLayoutView="80" workbookViewId="0"/>
  </sheetViews>
  <sheetFormatPr defaultColWidth="8.75" defaultRowHeight="13.5"/>
  <cols>
    <col min="1" max="7" width="2.25" style="457" customWidth="1"/>
    <col min="8" max="8" width="14.25" style="457" customWidth="1"/>
    <col min="9" max="9" width="2.25" style="457" customWidth="1"/>
    <col min="10" max="10" width="6.25" style="457" customWidth="1"/>
    <col min="11" max="11" width="11.5" style="457" customWidth="1"/>
    <col min="12" max="13" width="2.25" style="457" customWidth="1"/>
    <col min="14" max="14" width="10" style="457" customWidth="1"/>
    <col min="15" max="15" width="5.125" style="457" customWidth="1"/>
    <col min="16" max="16" width="10.5" style="457" customWidth="1"/>
    <col min="17" max="17" width="42.25" style="457" customWidth="1"/>
    <col min="18" max="19" width="2.25" style="457" customWidth="1"/>
    <col min="20" max="20" width="3.25" style="457" customWidth="1"/>
    <col min="21" max="34" width="2.25" style="457" customWidth="1"/>
    <col min="35" max="39" width="8.75" style="457"/>
    <col min="40" max="40" width="8.75" style="681" customWidth="1"/>
    <col min="41" max="41" width="8.75" style="681" hidden="1" customWidth="1"/>
    <col min="42" max="42" width="8.75" style="681" customWidth="1"/>
    <col min="43" max="16384" width="8.75" style="457"/>
  </cols>
  <sheetData>
    <row r="1" spans="2:41" ht="12" customHeight="1"/>
    <row r="2" spans="2:41" ht="15" thickBot="1">
      <c r="B2" s="406" t="str">
        <f ca="1">MID(CELL("filename",C2),FIND("]",CELL("filename",C2))+1,3)&amp;"．"</f>
        <v>6-4．</v>
      </c>
      <c r="C2" s="516"/>
      <c r="D2" s="516" t="s">
        <v>811</v>
      </c>
      <c r="E2" s="516"/>
      <c r="F2" s="178"/>
      <c r="G2" s="178"/>
      <c r="H2" s="178"/>
      <c r="I2" s="178"/>
      <c r="J2" s="175"/>
      <c r="K2" s="175"/>
      <c r="L2" s="175"/>
      <c r="M2" s="175"/>
      <c r="N2" s="175"/>
      <c r="O2" s="175"/>
      <c r="P2" s="175"/>
      <c r="Q2" s="175"/>
      <c r="R2" s="175"/>
      <c r="S2" s="175"/>
      <c r="T2" s="175"/>
      <c r="U2" s="175"/>
      <c r="AO2" s="21" t="s">
        <v>633</v>
      </c>
    </row>
    <row r="3" spans="2:41" ht="12" customHeight="1" thickBot="1">
      <c r="AO3" s="24" t="b">
        <v>0</v>
      </c>
    </row>
    <row r="4" spans="2:41" ht="12" customHeight="1" thickBot="1"/>
    <row r="5" spans="2:41" ht="12" customHeight="1">
      <c r="B5" s="995" t="s">
        <v>631</v>
      </c>
      <c r="C5" s="989"/>
      <c r="D5" s="989"/>
      <c r="E5" s="989"/>
      <c r="F5" s="989"/>
      <c r="G5" s="996"/>
      <c r="H5" s="988" t="s">
        <v>711</v>
      </c>
      <c r="I5" s="989"/>
      <c r="J5" s="990"/>
      <c r="K5" s="971" t="s">
        <v>430</v>
      </c>
      <c r="L5" s="971"/>
      <c r="M5" s="971"/>
      <c r="N5" s="971"/>
      <c r="O5" s="971"/>
      <c r="P5" s="971"/>
      <c r="Q5" s="981"/>
    </row>
    <row r="6" spans="2:41" ht="17.649999999999999" customHeight="1" thickBot="1">
      <c r="B6" s="973"/>
      <c r="C6" s="974"/>
      <c r="D6" s="974"/>
      <c r="E6" s="974"/>
      <c r="F6" s="974"/>
      <c r="G6" s="975"/>
      <c r="H6" s="991"/>
      <c r="I6" s="974"/>
      <c r="J6" s="992"/>
      <c r="K6" s="982"/>
      <c r="L6" s="982"/>
      <c r="M6" s="982"/>
      <c r="N6" s="982"/>
      <c r="O6" s="982"/>
      <c r="P6" s="982"/>
      <c r="Q6" s="983"/>
    </row>
    <row r="7" spans="2:41" ht="24" customHeight="1">
      <c r="B7" s="997" t="str">
        <f>IF('4. 排出源リスト'!F5="―　",'4. 排出源リスト'!F5&amp;"年度",'4. 排出源リスト'!F5&amp;"年度")</f>
        <v>令和3年度</v>
      </c>
      <c r="C7" s="998"/>
      <c r="D7" s="998"/>
      <c r="E7" s="998"/>
      <c r="F7" s="998"/>
      <c r="G7" s="999"/>
      <c r="H7" s="517">
        <f>'6-1. CO2排出量①'!L32</f>
        <v>6238</v>
      </c>
      <c r="I7" s="993" t="s">
        <v>712</v>
      </c>
      <c r="J7" s="994"/>
      <c r="K7" s="984"/>
      <c r="L7" s="984"/>
      <c r="M7" s="984"/>
      <c r="N7" s="984"/>
      <c r="O7" s="984"/>
      <c r="P7" s="984"/>
      <c r="Q7" s="985"/>
    </row>
    <row r="8" spans="2:41" ht="24" customHeight="1">
      <c r="B8" s="1000" t="str">
        <f>IF('4. 排出源リスト'!G5="―　",'4. 排出源リスト'!F5&amp;"年度",'4. 排出源リスト'!G5&amp;"年度")</f>
        <v>令和4年度</v>
      </c>
      <c r="C8" s="1001"/>
      <c r="D8" s="1001"/>
      <c r="E8" s="1001"/>
      <c r="F8" s="1001"/>
      <c r="G8" s="949"/>
      <c r="H8" s="518">
        <f>'6-2. CO2排出量②'!L32</f>
        <v>6312</v>
      </c>
      <c r="I8" s="1005" t="s">
        <v>712</v>
      </c>
      <c r="J8" s="1006"/>
      <c r="K8" s="986"/>
      <c r="L8" s="986"/>
      <c r="M8" s="986"/>
      <c r="N8" s="986"/>
      <c r="O8" s="986"/>
      <c r="P8" s="986"/>
      <c r="Q8" s="987"/>
    </row>
    <row r="9" spans="2:41" ht="24" customHeight="1" thickBot="1">
      <c r="B9" s="1002" t="str">
        <f>IF('4. 排出源リスト'!H5="―　",'4. 排出源リスト'!F5&amp;"年度",'4. 排出源リスト'!H5&amp;"年度")</f>
        <v>令和5年度</v>
      </c>
      <c r="C9" s="1003"/>
      <c r="D9" s="1003"/>
      <c r="E9" s="1003"/>
      <c r="F9" s="1003"/>
      <c r="G9" s="1004"/>
      <c r="H9" s="520">
        <f>'6-3. CO2排出量③'!L32</f>
        <v>6312</v>
      </c>
      <c r="I9" s="1007" t="s">
        <v>712</v>
      </c>
      <c r="J9" s="1008"/>
      <c r="K9" s="979"/>
      <c r="L9" s="979"/>
      <c r="M9" s="979"/>
      <c r="N9" s="979"/>
      <c r="O9" s="979"/>
      <c r="P9" s="979"/>
      <c r="Q9" s="980"/>
    </row>
    <row r="10" spans="2:41" ht="24" customHeight="1">
      <c r="B10" s="970" t="s">
        <v>20</v>
      </c>
      <c r="C10" s="971"/>
      <c r="D10" s="971"/>
      <c r="E10" s="971"/>
      <c r="F10" s="971"/>
      <c r="G10" s="972"/>
      <c r="H10" s="521">
        <f>SUM(H7:H9)</f>
        <v>18862</v>
      </c>
      <c r="I10" s="1009" t="s">
        <v>712</v>
      </c>
      <c r="J10" s="1010"/>
      <c r="K10" s="366"/>
      <c r="L10" s="367"/>
      <c r="M10" s="367"/>
      <c r="N10" s="368"/>
      <c r="O10" s="369"/>
      <c r="P10" s="370"/>
      <c r="Q10" s="405"/>
    </row>
    <row r="11" spans="2:41" ht="30" customHeight="1" thickBot="1">
      <c r="B11" s="976" t="s">
        <v>713</v>
      </c>
      <c r="C11" s="977"/>
      <c r="D11" s="977"/>
      <c r="E11" s="977"/>
      <c r="F11" s="977"/>
      <c r="G11" s="978"/>
      <c r="H11" s="522">
        <f>ROUNDDOWN(H10/3,0)</f>
        <v>6287</v>
      </c>
      <c r="I11" s="1011" t="s">
        <v>712</v>
      </c>
      <c r="J11" s="1012"/>
      <c r="K11" s="366"/>
      <c r="L11" s="367"/>
      <c r="M11" s="367"/>
      <c r="N11" s="368"/>
      <c r="O11" s="369"/>
      <c r="P11" s="371"/>
      <c r="Q11" s="405"/>
    </row>
    <row r="12" spans="2:41" ht="12" customHeight="1">
      <c r="B12" s="523" t="s">
        <v>11</v>
      </c>
      <c r="C12" s="523" t="s">
        <v>714</v>
      </c>
      <c r="D12" s="175"/>
      <c r="E12" s="454"/>
      <c r="F12" s="454"/>
    </row>
    <row r="13" spans="2:41" ht="12" customHeight="1">
      <c r="B13" s="523"/>
      <c r="C13" s="523"/>
      <c r="D13" s="175"/>
    </row>
    <row r="14" spans="2:41" ht="12" customHeight="1">
      <c r="B14" s="524"/>
      <c r="C14" s="524"/>
    </row>
    <row r="15" spans="2:41" ht="12" customHeight="1" thickBot="1">
      <c r="J15" s="175"/>
      <c r="K15" s="175"/>
      <c r="L15" s="175"/>
      <c r="M15" s="175"/>
      <c r="N15" s="175"/>
      <c r="O15" s="175"/>
      <c r="P15" s="175"/>
      <c r="Q15" s="175"/>
      <c r="R15" s="175"/>
      <c r="S15" s="175"/>
      <c r="T15" s="175"/>
      <c r="U15" s="175"/>
    </row>
    <row r="16" spans="2:41" ht="24" customHeight="1">
      <c r="B16" s="970" t="s">
        <v>715</v>
      </c>
      <c r="C16" s="971"/>
      <c r="D16" s="971"/>
      <c r="E16" s="971"/>
      <c r="F16" s="971"/>
      <c r="G16" s="972"/>
      <c r="H16" s="677">
        <v>1200</v>
      </c>
      <c r="I16" s="525" t="s">
        <v>712</v>
      </c>
      <c r="J16" s="526"/>
      <c r="K16" s="175"/>
      <c r="L16" s="175"/>
      <c r="M16" s="175"/>
      <c r="N16" s="175"/>
      <c r="O16" s="175"/>
      <c r="P16" s="175"/>
      <c r="Q16" s="175"/>
      <c r="R16" s="527"/>
      <c r="S16" s="527"/>
      <c r="T16" s="175"/>
      <c r="U16" s="175"/>
    </row>
    <row r="17" spans="2:21" ht="24" customHeight="1" thickBot="1">
      <c r="B17" s="973" t="s">
        <v>716</v>
      </c>
      <c r="C17" s="974"/>
      <c r="D17" s="974"/>
      <c r="E17" s="974"/>
      <c r="F17" s="974"/>
      <c r="G17" s="975"/>
      <c r="H17" s="528">
        <f>H11-H16</f>
        <v>5087</v>
      </c>
      <c r="I17" s="529" t="s">
        <v>712</v>
      </c>
      <c r="J17" s="530"/>
      <c r="K17" s="175"/>
      <c r="L17" s="175"/>
      <c r="M17" s="175"/>
      <c r="N17" s="175"/>
      <c r="O17" s="175"/>
      <c r="P17" s="175"/>
      <c r="Q17" s="175"/>
      <c r="R17" s="527"/>
      <c r="S17" s="527"/>
      <c r="T17" s="175"/>
      <c r="U17" s="175"/>
    </row>
    <row r="18" spans="2:21" ht="12" customHeight="1">
      <c r="B18" s="678" t="s">
        <v>11</v>
      </c>
      <c r="C18" s="393" t="s">
        <v>1014</v>
      </c>
      <c r="D18" s="531"/>
      <c r="E18" s="532"/>
      <c r="F18" s="177"/>
      <c r="G18" s="177"/>
      <c r="H18" s="177"/>
      <c r="I18" s="177"/>
      <c r="J18" s="175"/>
      <c r="K18" s="175"/>
      <c r="L18" s="175"/>
      <c r="M18" s="175"/>
      <c r="N18" s="175"/>
      <c r="O18" s="175"/>
      <c r="P18" s="175"/>
      <c r="Q18" s="175"/>
      <c r="R18" s="175"/>
      <c r="S18" s="175"/>
      <c r="T18" s="175"/>
      <c r="U18" s="175"/>
    </row>
    <row r="19" spans="2:21" ht="12" customHeight="1">
      <c r="B19" s="679"/>
      <c r="C19" s="393" t="s">
        <v>1015</v>
      </c>
      <c r="E19" s="523"/>
      <c r="F19" s="523"/>
      <c r="G19" s="523"/>
      <c r="H19" s="523"/>
      <c r="I19" s="523"/>
      <c r="J19" s="186"/>
      <c r="K19" s="186"/>
      <c r="L19" s="186"/>
      <c r="M19" s="186"/>
      <c r="N19" s="186"/>
      <c r="O19" s="186"/>
      <c r="P19" s="186"/>
      <c r="Q19" s="186"/>
      <c r="R19" s="186"/>
      <c r="S19" s="186"/>
      <c r="T19" s="186"/>
      <c r="U19" s="175"/>
    </row>
    <row r="20" spans="2:21" ht="12" customHeight="1">
      <c r="B20" s="523"/>
      <c r="C20" s="533"/>
      <c r="D20" s="523"/>
      <c r="E20" s="523"/>
      <c r="F20" s="523"/>
      <c r="G20" s="523"/>
      <c r="H20" s="523"/>
      <c r="I20" s="523"/>
      <c r="J20" s="186"/>
      <c r="K20" s="186"/>
      <c r="L20" s="186"/>
      <c r="M20" s="186"/>
      <c r="N20" s="186"/>
      <c r="O20" s="186"/>
      <c r="P20" s="186"/>
      <c r="Q20" s="186"/>
      <c r="R20" s="186"/>
      <c r="S20" s="186"/>
      <c r="T20" s="186"/>
      <c r="U20" s="175"/>
    </row>
    <row r="21" spans="2:21" ht="12" customHeight="1">
      <c r="B21" s="523"/>
      <c r="C21" s="523"/>
      <c r="D21" s="523"/>
      <c r="E21" s="523"/>
      <c r="F21" s="523"/>
      <c r="G21" s="523"/>
      <c r="H21" s="523"/>
      <c r="I21" s="523"/>
      <c r="J21" s="186"/>
      <c r="K21" s="186"/>
      <c r="L21" s="186"/>
      <c r="M21" s="186"/>
      <c r="N21" s="186"/>
      <c r="O21" s="186"/>
      <c r="P21" s="186"/>
      <c r="Q21" s="186"/>
      <c r="R21" s="186"/>
      <c r="S21" s="186"/>
      <c r="T21" s="186"/>
      <c r="U21" s="175"/>
    </row>
    <row r="22" spans="2:21" ht="15" customHeight="1" thickBot="1">
      <c r="B22" s="534" t="s">
        <v>650</v>
      </c>
      <c r="C22" s="523"/>
      <c r="D22" s="523"/>
      <c r="E22" s="523"/>
      <c r="F22" s="523"/>
      <c r="G22" s="523"/>
      <c r="H22" s="523"/>
      <c r="I22" s="523"/>
      <c r="J22" s="186"/>
      <c r="K22" s="226" t="s">
        <v>849</v>
      </c>
      <c r="L22" s="186"/>
      <c r="M22" s="186"/>
      <c r="N22" s="186"/>
      <c r="O22" s="186"/>
      <c r="P22" s="186"/>
      <c r="Q22" s="186"/>
      <c r="R22" s="186"/>
      <c r="S22" s="186"/>
      <c r="T22" s="186"/>
      <c r="U22" s="175"/>
    </row>
    <row r="23" spans="2:21" ht="31.15" customHeight="1">
      <c r="B23" s="1019" t="s">
        <v>631</v>
      </c>
      <c r="C23" s="1020"/>
      <c r="D23" s="1020"/>
      <c r="E23" s="1020"/>
      <c r="F23" s="1020"/>
      <c r="G23" s="1020"/>
      <c r="H23" s="1013" t="s">
        <v>651</v>
      </c>
      <c r="I23" s="971"/>
      <c r="J23" s="972"/>
      <c r="K23" s="1016" t="s">
        <v>717</v>
      </c>
      <c r="L23" s="1017"/>
      <c r="M23" s="1018"/>
      <c r="N23" s="945" t="s">
        <v>652</v>
      </c>
      <c r="O23" s="925"/>
      <c r="P23" s="186"/>
      <c r="Q23" s="186"/>
      <c r="R23" s="186"/>
      <c r="S23" s="186"/>
      <c r="T23" s="186"/>
      <c r="U23" s="175"/>
    </row>
    <row r="24" spans="2:21" ht="24" customHeight="1">
      <c r="B24" s="1000" t="str">
        <f>'4. 排出源リスト'!F5&amp;"年度"</f>
        <v>令和3年度</v>
      </c>
      <c r="C24" s="1001"/>
      <c r="D24" s="1001"/>
      <c r="E24" s="1001"/>
      <c r="F24" s="1001"/>
      <c r="G24" s="949"/>
      <c r="H24" s="1027">
        <v>2000</v>
      </c>
      <c r="I24" s="1028"/>
      <c r="J24" s="1029"/>
      <c r="K24" s="1021" t="s">
        <v>792</v>
      </c>
      <c r="L24" s="1033"/>
      <c r="M24" s="1034"/>
      <c r="N24" s="1021" t="s">
        <v>816</v>
      </c>
      <c r="O24" s="1022"/>
      <c r="P24" s="186"/>
      <c r="Q24" s="186"/>
      <c r="R24" s="186"/>
      <c r="S24" s="186"/>
      <c r="T24" s="186"/>
      <c r="U24" s="175"/>
    </row>
    <row r="25" spans="2:21" ht="24" customHeight="1">
      <c r="B25" s="1000" t="str">
        <f>'4. 排出源リスト'!G5&amp;"年度"</f>
        <v>令和4年度</v>
      </c>
      <c r="C25" s="1001"/>
      <c r="D25" s="1001"/>
      <c r="E25" s="1001"/>
      <c r="F25" s="1001"/>
      <c r="G25" s="949"/>
      <c r="H25" s="1027">
        <v>2250</v>
      </c>
      <c r="I25" s="1028"/>
      <c r="J25" s="1029"/>
      <c r="K25" s="1021" t="s">
        <v>792</v>
      </c>
      <c r="L25" s="1033"/>
      <c r="M25" s="1034"/>
      <c r="N25" s="1021" t="s">
        <v>817</v>
      </c>
      <c r="O25" s="1022"/>
      <c r="P25" s="1014" t="str">
        <f>IF('1-1. 基本情報等'!AD10="令和5年のみ","※すべての行に記入が必要です。上と同じ値をコピーして記入してください","")</f>
        <v/>
      </c>
      <c r="Q25" s="1015"/>
      <c r="R25" s="1015"/>
      <c r="S25" s="1015"/>
      <c r="T25" s="186"/>
      <c r="U25" s="175"/>
    </row>
    <row r="26" spans="2:21" ht="24" customHeight="1" thickBot="1">
      <c r="B26" s="1025" t="str">
        <f>'4. 排出源リスト'!H5&amp;"年度"</f>
        <v>令和5年度</v>
      </c>
      <c r="C26" s="1026"/>
      <c r="D26" s="1026"/>
      <c r="E26" s="1026"/>
      <c r="F26" s="1026"/>
      <c r="G26" s="955"/>
      <c r="H26" s="1030">
        <v>1900</v>
      </c>
      <c r="I26" s="1031"/>
      <c r="J26" s="1032"/>
      <c r="K26" s="1023" t="s">
        <v>792</v>
      </c>
      <c r="L26" s="1035"/>
      <c r="M26" s="1036"/>
      <c r="N26" s="1023" t="s">
        <v>817</v>
      </c>
      <c r="O26" s="1024"/>
      <c r="P26" s="1014" t="str">
        <f>IF('1-1. 基本情報等'!AD10="令和5年のみ","※すべての行に記入が必要です。上と同じ値をコピーして記入してください","")</f>
        <v/>
      </c>
      <c r="Q26" s="1015"/>
      <c r="R26" s="1015"/>
      <c r="S26" s="1015"/>
      <c r="T26" s="186"/>
      <c r="U26" s="175"/>
    </row>
    <row r="27" spans="2:21" ht="12" customHeight="1">
      <c r="C27" s="523"/>
      <c r="D27" s="523"/>
      <c r="E27" s="523"/>
      <c r="F27" s="523"/>
      <c r="G27" s="523"/>
      <c r="H27" s="523"/>
      <c r="I27" s="523"/>
      <c r="J27" s="186"/>
      <c r="K27" s="186"/>
      <c r="L27" s="186"/>
      <c r="M27" s="186"/>
      <c r="N27" s="186"/>
      <c r="O27" s="186"/>
      <c r="P27" s="186"/>
      <c r="Q27" s="186"/>
      <c r="R27" s="186"/>
      <c r="S27" s="186"/>
      <c r="T27" s="186"/>
      <c r="U27" s="175"/>
    </row>
    <row r="28" spans="2:21" ht="12" customHeight="1">
      <c r="B28" s="536" t="s">
        <v>812</v>
      </c>
      <c r="C28" s="537"/>
      <c r="D28" s="523"/>
      <c r="E28" s="523"/>
      <c r="F28" s="523"/>
      <c r="G28" s="523"/>
      <c r="H28" s="523"/>
      <c r="I28" s="523"/>
      <c r="J28" s="186"/>
      <c r="K28" s="186"/>
      <c r="L28" s="186"/>
      <c r="M28" s="186"/>
      <c r="N28" s="186"/>
      <c r="O28" s="186"/>
      <c r="P28" s="186"/>
      <c r="Q28" s="186"/>
      <c r="R28" s="186"/>
      <c r="S28" s="186"/>
      <c r="T28" s="186"/>
      <c r="U28" s="175"/>
    </row>
    <row r="29" spans="2:21" ht="12" customHeight="1">
      <c r="B29" s="175" t="s">
        <v>11</v>
      </c>
      <c r="C29" s="186" t="s">
        <v>734</v>
      </c>
      <c r="D29" s="186"/>
      <c r="E29" s="454"/>
      <c r="F29" s="454"/>
      <c r="G29" s="454"/>
      <c r="H29" s="454"/>
      <c r="I29" s="454"/>
      <c r="J29" s="454"/>
      <c r="K29" s="454"/>
      <c r="L29" s="454"/>
      <c r="M29" s="454"/>
      <c r="N29" s="454"/>
      <c r="O29" s="454"/>
      <c r="P29" s="454"/>
      <c r="Q29" s="454"/>
      <c r="R29" s="454"/>
      <c r="S29" s="454"/>
      <c r="T29" s="454"/>
    </row>
    <row r="30" spans="2:21" ht="12" customHeight="1" thickBot="1"/>
    <row r="31" spans="2:21" ht="28.15" customHeight="1">
      <c r="B31" s="924" t="s">
        <v>813</v>
      </c>
      <c r="C31" s="969"/>
      <c r="D31" s="969"/>
      <c r="E31" s="969"/>
      <c r="F31" s="969"/>
      <c r="G31" s="946"/>
      <c r="H31" s="538" t="s">
        <v>799</v>
      </c>
      <c r="I31" s="945" t="s">
        <v>825</v>
      </c>
      <c r="J31" s="946"/>
      <c r="K31" s="539" t="str">
        <f>"排出量
（"&amp;'4. 排出源リスト'!F5&amp;"年度"&amp;"）"</f>
        <v>排出量
（令和3年度）</v>
      </c>
      <c r="L31" s="947" t="str">
        <f>"排出量
（"&amp;'4. 排出源リスト'!G5&amp;"年度"&amp;"）"</f>
        <v>排出量
（令和4年度）</v>
      </c>
      <c r="M31" s="947"/>
      <c r="N31" s="947"/>
      <c r="O31" s="947" t="str">
        <f>"排出量
（"&amp;'4. 排出源リスト'!H5&amp;"年度"&amp;"）"</f>
        <v>排出量
（令和5年度）</v>
      </c>
      <c r="P31" s="961"/>
    </row>
    <row r="32" spans="2:21" ht="15.6" customHeight="1">
      <c r="B32" s="963">
        <v>1</v>
      </c>
      <c r="C32" s="964"/>
      <c r="D32" s="964"/>
      <c r="E32" s="964"/>
      <c r="F32" s="964"/>
      <c r="G32" s="964"/>
      <c r="H32" s="540" t="str">
        <f>IF(VLOOKUP(B32,'1-2. 工場・事業場リスト'!$B$12:$C$16,2,0)&gt;0,VLOOKUP(B32,'1-2. 工場・事業場リスト'!$B$12:$C$16,2,0),"")</f>
        <v>本社ビル</v>
      </c>
      <c r="I32" s="948" t="str">
        <f>IF(VLOOKUP(B32,'1-2. 工場・事業場リスト'!$B$12:$D$16,3,0)&gt;0,VLOOKUP(B32,'1-2. 工場・事業場リスト'!$B$12:$D$16,3,0),"")</f>
        <v>事業場</v>
      </c>
      <c r="J32" s="949"/>
      <c r="K32" s="541">
        <f>IF(VLOOKUP(B32,'6-1. CO2排出量①'!$AI$7:$AJ$31,2,FALSE)&gt;0,INT(VLOOKUP(B32,'6-1. CO2排出量①'!$AI$7:$AJ$31,2,FALSE)),"")</f>
        <v>3328</v>
      </c>
      <c r="L32" s="950">
        <f>IF(VLOOKUP(B32,'6-2. CO2排出量②'!$AI$7:$AJ$23,2,FALSE)&gt;0,INT(VLOOKUP(B32,'6-2. CO2排出量②'!$AI$7:$AJ$23,2,FALSE)),"")</f>
        <v>3324</v>
      </c>
      <c r="M32" s="950"/>
      <c r="N32" s="950"/>
      <c r="O32" s="950">
        <f>IF(VLOOKUP(B32,'6-3. CO2排出量③'!$AI$7:$AJ$23,2,FALSE)&gt;0,INT(VLOOKUP(B32,'6-3. CO2排出量③'!$AI$7:$AJ$23,2,FALSE)),"")</f>
        <v>3324</v>
      </c>
      <c r="P32" s="962"/>
    </row>
    <row r="33" spans="2:16" ht="15.6" customHeight="1">
      <c r="B33" s="965">
        <v>2</v>
      </c>
      <c r="C33" s="966"/>
      <c r="D33" s="966"/>
      <c r="E33" s="966"/>
      <c r="F33" s="966"/>
      <c r="G33" s="966"/>
      <c r="H33" s="540" t="str">
        <f>IF(VLOOKUP(B33,'1-2. 工場・事業場リスト'!$B$12:$C$16,2,0)&gt;0,VLOOKUP(B33,'1-2. 工場・事業場リスト'!$B$12:$C$16,2,0),"")</f>
        <v>A支店</v>
      </c>
      <c r="I33" s="948" t="str">
        <f>IF(VLOOKUP(B33,'1-2. 工場・事業場リスト'!$B$12:$D$16,3,0)&gt;0,VLOOKUP(B33,'1-2. 工場・事業場リスト'!$B$12:$D$16,3,0),"")</f>
        <v>事業場</v>
      </c>
      <c r="J33" s="949"/>
      <c r="K33" s="541">
        <f>IF(VLOOKUP(B33,'6-1. CO2排出量①'!$AI$7:$AJ$31,2,FALSE)&gt;0,INT(VLOOKUP(B33,'6-1. CO2排出量①'!$AI$7:$AJ$31,2,FALSE)),"")</f>
        <v>1747</v>
      </c>
      <c r="L33" s="951">
        <f>IF(VLOOKUP(B33,'6-2. CO2排出量②'!$AI$7:$AJ$23,2,FALSE)&gt;0,INT(VLOOKUP(B33,'6-2. CO2排出量②'!$AI$7:$AJ$23,2,FALSE)),"")</f>
        <v>1774</v>
      </c>
      <c r="M33" s="952"/>
      <c r="N33" s="953"/>
      <c r="O33" s="951">
        <f>IF(VLOOKUP(B33,'6-3. CO2排出量③'!$AI$7:$AJ$23,2,FALSE)&gt;0,INT(VLOOKUP(B33,'6-3. CO2排出量③'!$AI$7:$AJ$23,2,FALSE)),"")</f>
        <v>1774</v>
      </c>
      <c r="P33" s="959"/>
    </row>
    <row r="34" spans="2:16" ht="15.6" customHeight="1">
      <c r="B34" s="963">
        <v>3</v>
      </c>
      <c r="C34" s="964"/>
      <c r="D34" s="964"/>
      <c r="E34" s="964"/>
      <c r="F34" s="964"/>
      <c r="G34" s="964"/>
      <c r="H34" s="540" t="str">
        <f>IF(VLOOKUP(B34,'1-2. 工場・事業場リスト'!$B$12:$C$16,2,0)&gt;0,VLOOKUP(B34,'1-2. 工場・事業場リスト'!$B$12:$C$16,2,0),"")</f>
        <v>B支店</v>
      </c>
      <c r="I34" s="948" t="str">
        <f>IF(VLOOKUP(B34,'1-2. 工場・事業場リスト'!$B$12:$D$16,3,0)&gt;0,VLOOKUP(B34,'1-2. 工場・事業場リスト'!$B$12:$D$16,3,0),"")</f>
        <v>事業場</v>
      </c>
      <c r="J34" s="949"/>
      <c r="K34" s="541">
        <f>IF(VLOOKUP(B34,'6-1. CO2排出量①'!$AI$7:$AJ$31,2,FALSE)&gt;0,INT(VLOOKUP(B34,'6-1. CO2排出量①'!$AI$7:$AJ$31,2,FALSE)),"")</f>
        <v>1162</v>
      </c>
      <c r="L34" s="951">
        <f>IF(VLOOKUP(B34,'6-2. CO2排出量②'!$AI$7:$AJ$23,2,FALSE)&gt;0,INT(VLOOKUP(B34,'6-2. CO2排出量②'!$AI$7:$AJ$23,2,FALSE)),"")</f>
        <v>1213</v>
      </c>
      <c r="M34" s="952"/>
      <c r="N34" s="953"/>
      <c r="O34" s="951">
        <f>IF(VLOOKUP(B34,'6-3. CO2排出量③'!$AI$7:$AJ$23,2,FALSE)&gt;0,INT(VLOOKUP(B34,'6-3. CO2排出量③'!$AI$7:$AJ$23,2,FALSE)),"")</f>
        <v>1213</v>
      </c>
      <c r="P34" s="959"/>
    </row>
    <row r="35" spans="2:16" ht="15.6" customHeight="1">
      <c r="B35" s="965">
        <v>4</v>
      </c>
      <c r="C35" s="966"/>
      <c r="D35" s="966"/>
      <c r="E35" s="966"/>
      <c r="F35" s="966"/>
      <c r="G35" s="966"/>
      <c r="H35" s="540" t="str">
        <f>IF(VLOOKUP(B35,'1-2. 工場・事業場リスト'!$B$12:$C$16,2,0)&gt;0,VLOOKUP(B35,'1-2. 工場・事業場リスト'!$B$12:$C$16,2,0),"")</f>
        <v/>
      </c>
      <c r="I35" s="948" t="str">
        <f>IF(VLOOKUP(B35,'1-2. 工場・事業場リスト'!$B$12:$D$16,3,0)&gt;0,VLOOKUP(B35,'1-2. 工場・事業場リスト'!$B$12:$D$16,3,0),"")</f>
        <v/>
      </c>
      <c r="J35" s="949"/>
      <c r="K35" s="541" t="str">
        <f>IF(VLOOKUP(B35,'6-1. CO2排出量①'!$AI$7:$AJ$31,2,FALSE)&gt;0,INT(VLOOKUP(B35,'6-1. CO2排出量①'!$AI$7:$AJ$31,2,FALSE)),"")</f>
        <v/>
      </c>
      <c r="L35" s="951" t="str">
        <f>IF(VLOOKUP(B35,'6-2. CO2排出量②'!$AI$7:$AJ$23,2,FALSE)&gt;0,INT(VLOOKUP(B35,'6-2. CO2排出量②'!$AI$7:$AJ$23,2,FALSE)),"")</f>
        <v/>
      </c>
      <c r="M35" s="952"/>
      <c r="N35" s="953"/>
      <c r="O35" s="951" t="str">
        <f>IF(VLOOKUP(B35,'6-3. CO2排出量③'!$AI$7:$AJ$23,2,FALSE)&gt;0,INT(VLOOKUP(B35,'6-3. CO2排出量③'!$AI$7:$AJ$23,2,FALSE)),"")</f>
        <v/>
      </c>
      <c r="P35" s="959"/>
    </row>
    <row r="36" spans="2:16" ht="15.6" customHeight="1" thickBot="1">
      <c r="B36" s="967">
        <v>5</v>
      </c>
      <c r="C36" s="968"/>
      <c r="D36" s="968"/>
      <c r="E36" s="968"/>
      <c r="F36" s="968"/>
      <c r="G36" s="968"/>
      <c r="H36" s="542" t="str">
        <f>IF(VLOOKUP(B36,'1-2. 工場・事業場リスト'!$B$12:$C$16,2,0)&gt;0,VLOOKUP(B36,'1-2. 工場・事業場リスト'!$B$12:$C$16,2,0),"")</f>
        <v/>
      </c>
      <c r="I36" s="954" t="str">
        <f>IF(VLOOKUP(B36,'1-2. 工場・事業場リスト'!$B$12:$D$16,3,0)&gt;0,VLOOKUP(B36,'1-2. 工場・事業場リスト'!$B$12:$D$16,3,0),"")</f>
        <v/>
      </c>
      <c r="J36" s="955"/>
      <c r="K36" s="543" t="str">
        <f>IF(VLOOKUP(B36,'6-1. CO2排出量①'!$AI$7:$AJ$31,2,FALSE)&gt;0,INT(VLOOKUP(B36,'6-1. CO2排出量①'!$AI$7:$AJ$31,2,FALSE)),"")</f>
        <v/>
      </c>
      <c r="L36" s="956" t="str">
        <f>IF(VLOOKUP(B36,'6-2. CO2排出量②'!$AI$7:$AJ$23,2,FALSE)&gt;0,INT(VLOOKUP(B36,'6-2. CO2排出量②'!$AI$7:$AJ$23,2,FALSE)),"")</f>
        <v/>
      </c>
      <c r="M36" s="957"/>
      <c r="N36" s="958"/>
      <c r="O36" s="956" t="str">
        <f>IF(VLOOKUP(B36,'6-3. CO2排出量③'!$AI$7:$AJ$23,2,FALSE)&gt;0,INT(VLOOKUP(B36,'6-3. CO2排出量③'!$AI$7:$AJ$23,2,FALSE)),"")</f>
        <v/>
      </c>
      <c r="P36" s="960"/>
    </row>
    <row r="37" spans="2:16" ht="12" customHeight="1"/>
    <row r="38" spans="2:16" ht="12" customHeight="1"/>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sheetData>
  <sheetProtection algorithmName="SHA-512" hashValue="w47xf/LgYJ8We0J8yXx8wY6sH92JjsXMnC9rqXNJ46lL0g0Kgdy20F7XtSLIWhRfi+JoGhQbbVtDTHHqB5KOXQ==" saltValue="XQPbPHhU4PZY+L61O8+PuQ==" spinCount="100000" sheet="1" scenarios="1" formatRows="0"/>
  <mergeCells count="60">
    <mergeCell ref="B23:G23"/>
    <mergeCell ref="N24:O24"/>
    <mergeCell ref="N25:O25"/>
    <mergeCell ref="N26:O26"/>
    <mergeCell ref="B25:G25"/>
    <mergeCell ref="B26:G26"/>
    <mergeCell ref="H25:J25"/>
    <mergeCell ref="H26:J26"/>
    <mergeCell ref="K24:M24"/>
    <mergeCell ref="K25:M25"/>
    <mergeCell ref="K26:M26"/>
    <mergeCell ref="H24:J24"/>
    <mergeCell ref="B24:G24"/>
    <mergeCell ref="I10:J10"/>
    <mergeCell ref="I11:J11"/>
    <mergeCell ref="H23:J23"/>
    <mergeCell ref="P25:S25"/>
    <mergeCell ref="P26:S26"/>
    <mergeCell ref="K23:M23"/>
    <mergeCell ref="N23:O23"/>
    <mergeCell ref="B16:G16"/>
    <mergeCell ref="B17:G17"/>
    <mergeCell ref="B11:G11"/>
    <mergeCell ref="K9:Q9"/>
    <mergeCell ref="K5:Q6"/>
    <mergeCell ref="K7:Q7"/>
    <mergeCell ref="K8:Q8"/>
    <mergeCell ref="H5:J6"/>
    <mergeCell ref="I7:J7"/>
    <mergeCell ref="B5:G6"/>
    <mergeCell ref="B7:G7"/>
    <mergeCell ref="B8:G8"/>
    <mergeCell ref="B9:G9"/>
    <mergeCell ref="B10:G10"/>
    <mergeCell ref="I8:J8"/>
    <mergeCell ref="I9:J9"/>
    <mergeCell ref="B34:G34"/>
    <mergeCell ref="B35:G35"/>
    <mergeCell ref="B36:G36"/>
    <mergeCell ref="B31:G31"/>
    <mergeCell ref="B32:G32"/>
    <mergeCell ref="B33:G33"/>
    <mergeCell ref="O35:P35"/>
    <mergeCell ref="O36:P36"/>
    <mergeCell ref="O33:P33"/>
    <mergeCell ref="O34:P34"/>
    <mergeCell ref="O31:P31"/>
    <mergeCell ref="O32:P32"/>
    <mergeCell ref="I34:J34"/>
    <mergeCell ref="L34:N34"/>
    <mergeCell ref="I35:J35"/>
    <mergeCell ref="L35:N35"/>
    <mergeCell ref="I36:J36"/>
    <mergeCell ref="L36:N36"/>
    <mergeCell ref="I31:J31"/>
    <mergeCell ref="L31:N31"/>
    <mergeCell ref="I32:J32"/>
    <mergeCell ref="L32:N32"/>
    <mergeCell ref="I33:J33"/>
    <mergeCell ref="L33:N33"/>
  </mergeCells>
  <phoneticPr fontId="2"/>
  <conditionalFormatting sqref="H7:H11 Q10:Q11 H16:H17 K10:K11 B7:G9 B24:O26 N10:N11 P11">
    <cfRule type="expression" dxfId="3" priority="4">
      <formula>$AO$3</formula>
    </cfRule>
  </conditionalFormatting>
  <conditionalFormatting sqref="K7:K9">
    <cfRule type="expression" dxfId="2" priority="3">
      <formula>$AO$3</formula>
    </cfRule>
  </conditionalFormatting>
  <conditionalFormatting sqref="O31:O36 K31:L36 H32:I36">
    <cfRule type="expression" dxfId="1" priority="1">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742950</xdr:colOff>
                    <xdr:row>0</xdr:row>
                    <xdr:rowOff>114300</xdr:rowOff>
                  </from>
                  <to>
                    <xdr:col>14</xdr:col>
                    <xdr:colOff>142875</xdr:colOff>
                    <xdr:row>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25" defaultRowHeight="12"/>
  <cols>
    <col min="1" max="1" width="1.25" style="215" customWidth="1"/>
    <col min="2" max="2" width="82.25" style="215" customWidth="1"/>
    <col min="3" max="3" width="1.25" style="215" customWidth="1"/>
    <col min="4" max="10" width="8.25" style="215"/>
    <col min="11" max="11" width="0" style="215" hidden="1" customWidth="1"/>
    <col min="12" max="16384" width="8.25" style="215"/>
  </cols>
  <sheetData>
    <row r="2" spans="2:81" ht="22.5" customHeight="1" thickBot="1">
      <c r="B2" s="215" t="s">
        <v>820</v>
      </c>
      <c r="K2" s="21" t="s">
        <v>633</v>
      </c>
      <c r="CC2" s="215" t="b">
        <v>0</v>
      </c>
    </row>
    <row r="3" spans="2:81" ht="26.25" customHeight="1" thickBot="1">
      <c r="B3" s="1037" t="s">
        <v>1020</v>
      </c>
      <c r="J3" s="328"/>
      <c r="K3" s="329" t="b">
        <v>0</v>
      </c>
    </row>
    <row r="4" spans="2:81" ht="26.25" customHeight="1">
      <c r="B4" s="1038"/>
    </row>
    <row r="5" spans="2:81" ht="26.25" customHeight="1">
      <c r="B5" s="1038"/>
    </row>
    <row r="6" spans="2:81" ht="26.25" customHeight="1">
      <c r="B6" s="1038"/>
    </row>
    <row r="7" spans="2:81" ht="26.25" customHeight="1">
      <c r="B7" s="1038"/>
    </row>
    <row r="8" spans="2:81" ht="26.25" customHeight="1">
      <c r="B8" s="1038"/>
    </row>
    <row r="9" spans="2:81" ht="26.25" customHeight="1">
      <c r="B9" s="1038"/>
    </row>
    <row r="10" spans="2:81" ht="26.25" customHeight="1">
      <c r="B10" s="1038"/>
    </row>
    <row r="11" spans="2:81" ht="26.25" customHeight="1">
      <c r="B11" s="1038"/>
    </row>
    <row r="12" spans="2:81" ht="26.25" customHeight="1">
      <c r="B12" s="1038"/>
    </row>
    <row r="13" spans="2:81" ht="26.25" customHeight="1">
      <c r="B13" s="1038"/>
      <c r="E13" s="216"/>
      <c r="F13" s="216"/>
      <c r="G13" s="216"/>
      <c r="H13" s="216"/>
      <c r="I13" s="216"/>
      <c r="J13" s="216"/>
      <c r="K13" s="216"/>
      <c r="L13" s="217"/>
      <c r="M13" s="217"/>
      <c r="N13" s="217"/>
      <c r="O13" s="217"/>
      <c r="P13" s="217"/>
    </row>
    <row r="14" spans="2:81" ht="26.25" customHeight="1">
      <c r="B14" s="1038"/>
      <c r="E14" s="216"/>
      <c r="F14" s="218"/>
      <c r="G14" s="218"/>
      <c r="H14" s="216"/>
      <c r="I14" s="216"/>
      <c r="J14" s="216"/>
      <c r="K14" s="216"/>
      <c r="L14" s="217"/>
      <c r="M14" s="217"/>
      <c r="N14" s="217"/>
      <c r="O14" s="217"/>
      <c r="P14" s="217"/>
    </row>
    <row r="15" spans="2:81" ht="26.25" customHeight="1">
      <c r="B15" s="1038"/>
      <c r="E15" s="216"/>
      <c r="F15" s="219"/>
      <c r="G15" s="216"/>
      <c r="H15" s="216"/>
      <c r="I15" s="216"/>
      <c r="J15" s="216"/>
      <c r="K15" s="216"/>
      <c r="L15" s="217"/>
      <c r="M15" s="217"/>
      <c r="N15" s="217"/>
      <c r="O15" s="217"/>
      <c r="P15" s="217"/>
    </row>
    <row r="16" spans="2:81" ht="26.25" customHeight="1">
      <c r="B16" s="1038"/>
      <c r="E16" s="216"/>
      <c r="F16" s="216"/>
      <c r="G16" s="216"/>
      <c r="H16" s="216"/>
      <c r="I16" s="216"/>
      <c r="J16" s="216"/>
      <c r="K16" s="216"/>
      <c r="L16" s="217"/>
      <c r="M16" s="217"/>
      <c r="N16" s="217"/>
      <c r="O16" s="217"/>
      <c r="P16" s="217"/>
    </row>
    <row r="17" spans="2:16" ht="26.25" customHeight="1">
      <c r="B17" s="1038"/>
      <c r="E17" s="216"/>
      <c r="F17" s="216"/>
      <c r="G17" s="216"/>
      <c r="H17" s="216"/>
      <c r="I17" s="216"/>
      <c r="J17" s="216"/>
      <c r="K17" s="216"/>
      <c r="L17" s="217"/>
      <c r="M17" s="217"/>
      <c r="N17" s="217"/>
      <c r="O17" s="217"/>
      <c r="P17" s="217"/>
    </row>
    <row r="18" spans="2:16" ht="26.25" customHeight="1">
      <c r="B18" s="1038"/>
      <c r="E18" s="216"/>
      <c r="F18" s="218"/>
      <c r="G18" s="218"/>
      <c r="H18" s="216"/>
      <c r="I18" s="216"/>
      <c r="J18" s="216"/>
      <c r="K18" s="216"/>
      <c r="L18" s="217"/>
      <c r="M18" s="217"/>
      <c r="N18" s="217"/>
      <c r="O18" s="217"/>
      <c r="P18" s="217"/>
    </row>
    <row r="19" spans="2:16" ht="26.25" customHeight="1">
      <c r="B19" s="1038"/>
      <c r="E19" s="216"/>
      <c r="F19" s="219"/>
      <c r="G19" s="216"/>
      <c r="H19" s="216"/>
      <c r="I19" s="216"/>
      <c r="J19" s="216"/>
      <c r="K19" s="216"/>
      <c r="L19" s="217"/>
      <c r="M19" s="217"/>
      <c r="N19" s="217"/>
      <c r="O19" s="217"/>
      <c r="P19" s="217"/>
    </row>
    <row r="20" spans="2:16" ht="26.25" customHeight="1">
      <c r="B20" s="1038"/>
      <c r="E20" s="216"/>
      <c r="F20" s="216"/>
      <c r="G20" s="216"/>
      <c r="H20" s="216"/>
      <c r="I20" s="216"/>
      <c r="J20" s="216"/>
      <c r="K20" s="216"/>
      <c r="L20" s="217"/>
      <c r="M20" s="217"/>
      <c r="N20" s="217"/>
      <c r="O20" s="217"/>
      <c r="P20" s="217"/>
    </row>
    <row r="21" spans="2:16" ht="26.25" customHeight="1">
      <c r="B21" s="1038"/>
      <c r="E21" s="216"/>
      <c r="F21" s="216"/>
      <c r="G21" s="216"/>
      <c r="H21" s="216"/>
      <c r="I21" s="216"/>
      <c r="J21" s="216"/>
      <c r="K21" s="216"/>
      <c r="L21" s="217"/>
      <c r="M21" s="217"/>
      <c r="N21" s="217"/>
      <c r="O21" s="217"/>
      <c r="P21" s="217"/>
    </row>
    <row r="22" spans="2:16" ht="26.25" customHeight="1">
      <c r="B22" s="1038"/>
      <c r="E22" s="216"/>
      <c r="F22" s="216"/>
      <c r="G22" s="216"/>
      <c r="H22" s="216"/>
      <c r="I22" s="216"/>
      <c r="J22" s="216"/>
      <c r="K22" s="216"/>
      <c r="L22" s="217"/>
      <c r="M22" s="217"/>
      <c r="N22" s="217"/>
      <c r="O22" s="217"/>
      <c r="P22" s="217"/>
    </row>
    <row r="23" spans="2:16" ht="26.25" customHeight="1">
      <c r="B23" s="1038"/>
      <c r="E23" s="216"/>
      <c r="F23" s="218"/>
      <c r="G23" s="218"/>
      <c r="H23" s="218"/>
      <c r="I23" s="216"/>
      <c r="J23" s="216"/>
      <c r="K23" s="216"/>
      <c r="L23" s="217"/>
      <c r="M23" s="217"/>
      <c r="N23" s="217"/>
      <c r="O23" s="217"/>
      <c r="P23" s="217"/>
    </row>
    <row r="24" spans="2:16" ht="26.25" customHeight="1">
      <c r="B24" s="1038"/>
      <c r="E24" s="216"/>
      <c r="F24" s="218"/>
      <c r="G24" s="216"/>
      <c r="H24" s="218"/>
      <c r="I24" s="216"/>
      <c r="J24" s="216"/>
      <c r="K24" s="216"/>
      <c r="L24" s="217"/>
      <c r="M24" s="217"/>
      <c r="N24" s="217"/>
      <c r="O24" s="217"/>
      <c r="P24" s="217"/>
    </row>
    <row r="25" spans="2:16" ht="26.25" customHeight="1">
      <c r="B25" s="1038"/>
    </row>
    <row r="26" spans="2:16" ht="26.25" customHeight="1">
      <c r="B26" s="1038"/>
    </row>
    <row r="27" spans="2:16" ht="26.25" customHeight="1">
      <c r="B27" s="1038"/>
    </row>
    <row r="28" spans="2:16" ht="26.25" customHeight="1">
      <c r="B28" s="1038"/>
    </row>
    <row r="29" spans="2:16" ht="26.25" customHeight="1" thickBot="1">
      <c r="B29" s="1039"/>
    </row>
    <row r="30" spans="2:16" ht="3.75" customHeight="1">
      <c r="B30" s="220"/>
    </row>
    <row r="31" spans="2:16">
      <c r="B31" s="215" t="s">
        <v>728</v>
      </c>
    </row>
    <row r="32" spans="2:16" ht="9" customHeight="1"/>
  </sheetData>
  <sheetProtection algorithmName="SHA-512" hashValue="V83PCEhyRB9qPLDx5Yd3PD+SzSTEYc7t1bC28ehXluDcB6STvHnZE3yjbw9NO1tL2M6lhX0lPD4pdnduKX8E9g==" saltValue="14uEcaWxmnQuO1nbo+QyZA==" spinCount="100000" sheet="1" scenarios="1" format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514350</xdr:colOff>
                    <xdr:row>1</xdr:row>
                    <xdr:rowOff>19050</xdr:rowOff>
                  </from>
                  <to>
                    <xdr:col>1</xdr:col>
                    <xdr:colOff>1895475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148C-275F-4A9E-B7FE-46ADE47D51FC}">
  <sheetPr codeName="Sheet21">
    <tabColor rgb="FFFFFF00"/>
  </sheetPr>
  <dimension ref="A1:L38"/>
  <sheetViews>
    <sheetView view="pageBreakPreview" zoomScale="80" zoomScaleNormal="100" zoomScaleSheetLayoutView="80" workbookViewId="0"/>
  </sheetViews>
  <sheetFormatPr defaultColWidth="8.25" defaultRowHeight="13.5"/>
  <cols>
    <col min="1" max="1" width="28.25" style="13" customWidth="1"/>
    <col min="2" max="2" width="19.75" style="13" customWidth="1"/>
    <col min="3" max="4" width="17.625" style="13" customWidth="1"/>
    <col min="5" max="5" width="18.75" style="13" customWidth="1"/>
    <col min="6" max="6" width="17.75" style="13" customWidth="1"/>
    <col min="7" max="16384" width="8.25" style="13"/>
  </cols>
  <sheetData>
    <row r="1" spans="1:12">
      <c r="A1" s="12" t="s">
        <v>661</v>
      </c>
      <c r="B1" s="12" t="s">
        <v>662</v>
      </c>
    </row>
    <row r="2" spans="1:12" ht="14.25" thickBot="1">
      <c r="A2" s="14" t="s">
        <v>631</v>
      </c>
      <c r="B2" s="14" t="s">
        <v>663</v>
      </c>
    </row>
    <row r="3" spans="1:12" ht="14.25" thickBot="1">
      <c r="A3" s="339"/>
      <c r="B3" s="340"/>
    </row>
    <row r="4" spans="1:12">
      <c r="A4" s="17" t="s">
        <v>664</v>
      </c>
      <c r="B4" s="17" t="s">
        <v>733</v>
      </c>
    </row>
    <row r="5" spans="1:12" ht="14.25" thickBot="1">
      <c r="A5" s="12" t="s">
        <v>665</v>
      </c>
      <c r="B5" s="14">
        <v>4</v>
      </c>
    </row>
    <row r="6" spans="1:12" ht="14.25" thickBot="1">
      <c r="A6" s="15" t="s">
        <v>666</v>
      </c>
      <c r="B6" s="18">
        <f>'6-4. CO2排出量_総括'!H11</f>
        <v>6287</v>
      </c>
    </row>
    <row r="7" spans="1:12" ht="14.25" thickBot="1">
      <c r="A7" s="15" t="s">
        <v>667</v>
      </c>
      <c r="B7" s="18">
        <f>'6-4. CO2排出量_総括'!H16</f>
        <v>1200</v>
      </c>
    </row>
    <row r="8" spans="1:12" ht="14.25" thickBot="1">
      <c r="A8" s="12" t="s">
        <v>668</v>
      </c>
      <c r="B8" s="19"/>
    </row>
    <row r="9" spans="1:12">
      <c r="A9" s="12" t="s">
        <v>669</v>
      </c>
      <c r="B9" s="19"/>
    </row>
    <row r="10" spans="1:12" ht="13.5" customHeight="1">
      <c r="K10" s="341"/>
      <c r="L10" s="342"/>
    </row>
    <row r="11" spans="1:12" ht="13.5" customHeight="1" thickBot="1">
      <c r="A11" s="343" t="s">
        <v>822</v>
      </c>
      <c r="B11" s="344" t="s">
        <v>823</v>
      </c>
      <c r="C11" s="344" t="s">
        <v>824</v>
      </c>
      <c r="D11" s="345" t="s">
        <v>576</v>
      </c>
      <c r="K11" s="341"/>
      <c r="L11" s="342"/>
    </row>
    <row r="12" spans="1:12" ht="13.5" customHeight="1" thickBot="1">
      <c r="A12" s="343" t="str">
        <f>'6-4. CO2排出量_総括'!B24</f>
        <v>令和3年度</v>
      </c>
      <c r="B12" s="346">
        <f>'6-4. CO2排出量_総括'!H24</f>
        <v>2000</v>
      </c>
      <c r="C12" s="347" t="str">
        <f>'6-4. CO2排出量_総括'!K24</f>
        <v>時間</v>
      </c>
      <c r="D12" s="347" t="str">
        <f>'6-4. CO2排出量_総括'!N24</f>
        <v>営業時間（3事業場の単純平均）</v>
      </c>
      <c r="K12" s="341"/>
      <c r="L12" s="348"/>
    </row>
    <row r="13" spans="1:12" ht="14.25" customHeight="1" thickBot="1">
      <c r="A13" s="343" t="str">
        <f>'6-4. CO2排出量_総括'!B25</f>
        <v>令和4年度</v>
      </c>
      <c r="B13" s="346">
        <f>'6-4. CO2排出量_総括'!H25</f>
        <v>2250</v>
      </c>
      <c r="C13" s="347" t="str">
        <f>'6-4. CO2排出量_総括'!K25</f>
        <v>時間</v>
      </c>
      <c r="D13" s="347" t="str">
        <f>'6-4. CO2排出量_総括'!N25</f>
        <v>営業時間（3事業場の単純平均）</v>
      </c>
      <c r="K13" s="341"/>
      <c r="L13" s="342"/>
    </row>
    <row r="14" spans="1:12" ht="14.25" thickBot="1">
      <c r="A14" s="343" t="str">
        <f>'6-4. CO2排出量_総括'!B26</f>
        <v>令和5年度</v>
      </c>
      <c r="B14" s="349">
        <f>'6-4. CO2排出量_総括'!H26</f>
        <v>1900</v>
      </c>
      <c r="C14" s="16" t="str">
        <f>'6-4. CO2排出量_総括'!K26</f>
        <v>時間</v>
      </c>
      <c r="D14" s="16" t="str">
        <f>'6-4. CO2排出量_総括'!N26</f>
        <v>営業時間（3事業場の単純平均）</v>
      </c>
      <c r="K14" s="341"/>
      <c r="L14" s="342"/>
    </row>
    <row r="15" spans="1:12" ht="14.25" thickBot="1">
      <c r="K15" s="341"/>
      <c r="L15" s="348"/>
    </row>
    <row r="16" spans="1:12" ht="14.25" thickBot="1">
      <c r="A16" s="343" t="s">
        <v>813</v>
      </c>
      <c r="B16" s="350" t="s">
        <v>799</v>
      </c>
      <c r="C16" s="351" t="s">
        <v>825</v>
      </c>
      <c r="D16" s="352" t="str">
        <f>'6-4. CO2排出量_総括'!K31</f>
        <v>排出量
（令和3年度）</v>
      </c>
      <c r="E16" s="353" t="str">
        <f>'6-4. CO2排出量_総括'!L31</f>
        <v>排出量
（令和4年度）</v>
      </c>
      <c r="F16" s="353" t="str">
        <f>'6-4. CO2排出量_総括'!O31</f>
        <v>排出量
（令和5年度）</v>
      </c>
      <c r="K16" s="341"/>
      <c r="L16" s="342"/>
    </row>
    <row r="17" spans="1:12" ht="14.25" thickBot="1">
      <c r="A17" s="343">
        <v>1</v>
      </c>
      <c r="B17" s="354" t="str">
        <f>'6-4. CO2排出量_総括'!H32</f>
        <v>本社ビル</v>
      </c>
      <c r="C17" s="355" t="str">
        <f>'6-4. CO2排出量_総括'!I32</f>
        <v>事業場</v>
      </c>
      <c r="D17" s="352">
        <f>'6-4. CO2排出量_総括'!K32</f>
        <v>3328</v>
      </c>
      <c r="E17" s="353">
        <f>'6-4. CO2排出量_総括'!L32</f>
        <v>3324</v>
      </c>
      <c r="F17" s="353">
        <f>'6-4. CO2排出量_総括'!O32</f>
        <v>3324</v>
      </c>
      <c r="K17" s="341"/>
      <c r="L17" s="342"/>
    </row>
    <row r="18" spans="1:12" ht="14.25" thickBot="1">
      <c r="A18" s="343">
        <v>2</v>
      </c>
      <c r="B18" s="356" t="str">
        <f>'6-4. CO2排出量_総括'!H33</f>
        <v>A支店</v>
      </c>
      <c r="C18" s="357" t="str">
        <f>'6-4. CO2排出量_総括'!I33</f>
        <v>事業場</v>
      </c>
      <c r="D18" s="358">
        <f>'6-4. CO2排出量_総括'!K33</f>
        <v>1747</v>
      </c>
      <c r="E18" s="353">
        <f>'6-4. CO2排出量_総括'!L33</f>
        <v>1774</v>
      </c>
      <c r="F18" s="353">
        <f>'6-4. CO2排出量_総括'!O33</f>
        <v>1774</v>
      </c>
      <c r="K18" s="341"/>
      <c r="L18" s="348"/>
    </row>
    <row r="19" spans="1:12" ht="14.25" thickBot="1">
      <c r="A19" s="343">
        <v>3</v>
      </c>
      <c r="B19" s="356" t="str">
        <f>'6-4. CO2排出量_総括'!H34</f>
        <v>B支店</v>
      </c>
      <c r="C19" s="357" t="str">
        <f>'6-4. CO2排出量_総括'!I34</f>
        <v>事業場</v>
      </c>
      <c r="D19" s="359">
        <f>'6-4. CO2排出量_総括'!K34</f>
        <v>1162</v>
      </c>
      <c r="E19" s="353">
        <f>'6-4. CO2排出量_総括'!L34</f>
        <v>1213</v>
      </c>
      <c r="F19" s="353">
        <f>'6-4. CO2排出量_総括'!O34</f>
        <v>1213</v>
      </c>
      <c r="L19" s="360"/>
    </row>
    <row r="20" spans="1:12" ht="14.25" thickBot="1">
      <c r="A20" s="343">
        <v>4</v>
      </c>
      <c r="B20" s="356" t="str">
        <f>'6-4. CO2排出量_総括'!H35</f>
        <v/>
      </c>
      <c r="C20" s="357" t="str">
        <f>'6-4. CO2排出量_総括'!I35</f>
        <v/>
      </c>
      <c r="D20" s="358" t="str">
        <f>'6-4. CO2排出量_総括'!K35</f>
        <v/>
      </c>
      <c r="E20" s="353" t="str">
        <f>'6-4. CO2排出量_総括'!L35</f>
        <v/>
      </c>
      <c r="F20" s="353" t="str">
        <f>'6-4. CO2排出量_総括'!O35</f>
        <v/>
      </c>
      <c r="L20" s="360"/>
    </row>
    <row r="21" spans="1:12" ht="14.25" thickBot="1">
      <c r="A21" s="343">
        <v>5</v>
      </c>
      <c r="B21" s="361" t="str">
        <f>'6-4. CO2排出量_総括'!H36</f>
        <v/>
      </c>
      <c r="C21" s="362" t="str">
        <f>'6-4. CO2排出量_総括'!I36</f>
        <v/>
      </c>
      <c r="D21" s="363" t="str">
        <f>'6-4. CO2排出量_総括'!K36</f>
        <v/>
      </c>
      <c r="E21" s="364" t="str">
        <f>'6-4. CO2排出量_総括'!L36</f>
        <v/>
      </c>
      <c r="F21" s="364" t="str">
        <f>'6-4. CO2排出量_総括'!O36</f>
        <v/>
      </c>
      <c r="L21" s="360"/>
    </row>
    <row r="22" spans="1:12">
      <c r="L22" s="360"/>
    </row>
    <row r="23" spans="1:12">
      <c r="L23" s="360"/>
    </row>
    <row r="24" spans="1:12">
      <c r="L24" s="360"/>
    </row>
    <row r="25" spans="1:12">
      <c r="L25" s="360"/>
    </row>
    <row r="26" spans="1:12">
      <c r="L26" s="360"/>
    </row>
    <row r="27" spans="1:12">
      <c r="L27" s="360"/>
    </row>
    <row r="28" spans="1:12">
      <c r="L28" s="360"/>
    </row>
    <row r="29" spans="1:12">
      <c r="L29" s="360"/>
    </row>
    <row r="30" spans="1:12">
      <c r="L30" s="360"/>
    </row>
    <row r="31" spans="1:12">
      <c r="L31" s="360"/>
    </row>
    <row r="32" spans="1:12">
      <c r="L32" s="360"/>
    </row>
    <row r="33" spans="12:12">
      <c r="L33" s="360"/>
    </row>
    <row r="36" spans="12:12">
      <c r="L36" s="365"/>
    </row>
    <row r="37" spans="12:12">
      <c r="L37" s="365"/>
    </row>
    <row r="38" spans="12:12">
      <c r="L38" s="365"/>
    </row>
  </sheetData>
  <sheetProtection algorithmName="SHA-512" hashValue="MaSLW2hpbpyUYICRk62mFIYztp/zsY/me8ithVj24JpC4sg/TBC7g4SItujdXCrSxbu4s+wfm3EDaQARYWSObA==" saltValue="NgiTLIGRP3lQ85ep0la2+Q=="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C96B-DC10-4A48-B1B4-47A034BE0556}">
  <sheetPr codeName="Sheet8">
    <tabColor rgb="FFFFFF00"/>
  </sheetPr>
  <dimension ref="A1:F70"/>
  <sheetViews>
    <sheetView zoomScale="80" zoomScaleNormal="80" workbookViewId="0"/>
  </sheetViews>
  <sheetFormatPr defaultColWidth="8.75" defaultRowHeight="18.75"/>
  <cols>
    <col min="1" max="1" width="20.5" style="128" customWidth="1"/>
    <col min="2" max="3" width="8.75" style="128"/>
    <col min="4" max="4" width="10.625" style="128" customWidth="1"/>
    <col min="5" max="5" width="13.25" style="128" customWidth="1"/>
    <col min="6" max="16384" width="8.75" style="128"/>
  </cols>
  <sheetData>
    <row r="1" spans="1:6">
      <c r="A1" s="372" t="s">
        <v>1010</v>
      </c>
    </row>
    <row r="2" spans="1:6" ht="18" customHeight="1">
      <c r="A2" s="372" t="s">
        <v>827</v>
      </c>
      <c r="B2" s="373" t="s">
        <v>828</v>
      </c>
      <c r="C2" s="373" t="s">
        <v>829</v>
      </c>
      <c r="D2" s="373" t="s">
        <v>830</v>
      </c>
      <c r="E2" s="374" t="s">
        <v>831</v>
      </c>
      <c r="F2" s="375"/>
    </row>
    <row r="3" spans="1:6" ht="18" customHeight="1">
      <c r="A3" s="376" t="s">
        <v>461</v>
      </c>
      <c r="B3" s="377"/>
      <c r="C3" s="377"/>
      <c r="D3" s="378" t="s">
        <v>646</v>
      </c>
      <c r="E3" s="379">
        <v>4.3600000000000003E-4</v>
      </c>
      <c r="F3" s="375"/>
    </row>
    <row r="4" spans="1:6" ht="18" customHeight="1">
      <c r="A4" s="380" t="s">
        <v>832</v>
      </c>
      <c r="B4" s="128" t="s">
        <v>833</v>
      </c>
      <c r="C4" s="128" t="s">
        <v>544</v>
      </c>
      <c r="D4" s="128">
        <v>28.7</v>
      </c>
      <c r="E4" s="381">
        <v>8.9099999999999999E-2</v>
      </c>
    </row>
    <row r="5" spans="1:6">
      <c r="A5" s="380" t="s">
        <v>834</v>
      </c>
      <c r="B5" s="128" t="s">
        <v>833</v>
      </c>
      <c r="C5" s="128" t="s">
        <v>544</v>
      </c>
      <c r="D5" s="128">
        <v>24.2</v>
      </c>
      <c r="E5" s="381">
        <v>8.8700000000000001E-2</v>
      </c>
    </row>
    <row r="6" spans="1:6">
      <c r="A6" s="380" t="s">
        <v>835</v>
      </c>
      <c r="B6" s="128" t="s">
        <v>833</v>
      </c>
      <c r="C6" s="128" t="s">
        <v>544</v>
      </c>
      <c r="D6" s="128">
        <v>26.1</v>
      </c>
      <c r="E6" s="381">
        <v>8.9099999999999999E-2</v>
      </c>
    </row>
    <row r="7" spans="1:6">
      <c r="A7" s="380" t="s">
        <v>836</v>
      </c>
      <c r="B7" s="128" t="s">
        <v>833</v>
      </c>
      <c r="C7" s="128" t="s">
        <v>544</v>
      </c>
      <c r="D7" s="128">
        <v>27.8</v>
      </c>
      <c r="E7" s="381">
        <v>9.5000000000000001E-2</v>
      </c>
    </row>
    <row r="8" spans="1:6">
      <c r="A8" s="380" t="s">
        <v>466</v>
      </c>
      <c r="B8" s="128" t="s">
        <v>833</v>
      </c>
      <c r="C8" s="128" t="s">
        <v>544</v>
      </c>
      <c r="D8" s="128">
        <v>29</v>
      </c>
      <c r="E8" s="381">
        <v>0.11</v>
      </c>
    </row>
    <row r="9" spans="1:6">
      <c r="A9" s="380" t="s">
        <v>467</v>
      </c>
      <c r="B9" s="128" t="s">
        <v>837</v>
      </c>
      <c r="C9" s="128" t="s">
        <v>546</v>
      </c>
      <c r="D9" s="128">
        <v>38.299999999999997</v>
      </c>
      <c r="E9" s="381">
        <v>6.9699999999999998E-2</v>
      </c>
    </row>
    <row r="10" spans="1:6">
      <c r="A10" s="380" t="s">
        <v>468</v>
      </c>
      <c r="B10" s="128" t="s">
        <v>837</v>
      </c>
      <c r="C10" s="128" t="s">
        <v>546</v>
      </c>
      <c r="D10" s="128">
        <v>33.4</v>
      </c>
      <c r="E10" s="381">
        <v>6.8599999999999994E-2</v>
      </c>
    </row>
    <row r="11" spans="1:6">
      <c r="A11" s="380" t="s">
        <v>469</v>
      </c>
      <c r="B11" s="128" t="s">
        <v>837</v>
      </c>
      <c r="C11" s="128" t="s">
        <v>546</v>
      </c>
      <c r="D11" s="128">
        <v>33.299999999999997</v>
      </c>
      <c r="E11" s="381">
        <v>6.8199999999999997E-2</v>
      </c>
    </row>
    <row r="12" spans="1:6">
      <c r="A12" s="382" t="s">
        <v>470</v>
      </c>
      <c r="B12" s="128" t="s">
        <v>837</v>
      </c>
      <c r="C12" s="128" t="s">
        <v>546</v>
      </c>
      <c r="D12" s="128">
        <v>36.299999999999997</v>
      </c>
      <c r="E12" s="381">
        <v>6.8199999999999997E-2</v>
      </c>
    </row>
    <row r="13" spans="1:6">
      <c r="A13" s="380" t="s">
        <v>471</v>
      </c>
      <c r="B13" s="128" t="s">
        <v>837</v>
      </c>
      <c r="C13" s="128" t="s">
        <v>546</v>
      </c>
      <c r="D13" s="128">
        <v>36.5</v>
      </c>
      <c r="E13" s="381">
        <v>6.8599999999999994E-2</v>
      </c>
    </row>
    <row r="14" spans="1:6">
      <c r="A14" s="380" t="s">
        <v>472</v>
      </c>
      <c r="B14" s="128" t="s">
        <v>837</v>
      </c>
      <c r="C14" s="128" t="s">
        <v>546</v>
      </c>
      <c r="D14" s="128">
        <v>38</v>
      </c>
      <c r="E14" s="381">
        <v>6.8900000000000003E-2</v>
      </c>
    </row>
    <row r="15" spans="1:6">
      <c r="A15" s="380" t="s">
        <v>473</v>
      </c>
      <c r="B15" s="128" t="s">
        <v>837</v>
      </c>
      <c r="C15" s="128" t="s">
        <v>546</v>
      </c>
      <c r="D15" s="128">
        <v>38.9</v>
      </c>
      <c r="E15" s="381">
        <v>7.0800000000000002E-2</v>
      </c>
    </row>
    <row r="16" spans="1:6">
      <c r="A16" s="380" t="s">
        <v>474</v>
      </c>
      <c r="B16" s="128" t="s">
        <v>837</v>
      </c>
      <c r="C16" s="128" t="s">
        <v>546</v>
      </c>
      <c r="D16" s="128">
        <v>40.4</v>
      </c>
      <c r="E16" s="381">
        <v>7.3300000000000004E-2</v>
      </c>
    </row>
    <row r="17" spans="1:5">
      <c r="A17" s="380" t="s">
        <v>475</v>
      </c>
      <c r="B17" s="128" t="s">
        <v>837</v>
      </c>
      <c r="C17" s="128" t="s">
        <v>546</v>
      </c>
      <c r="D17" s="128">
        <v>41.8</v>
      </c>
      <c r="E17" s="381">
        <v>7.4099999999999999E-2</v>
      </c>
    </row>
    <row r="18" spans="1:5">
      <c r="A18" s="380" t="s">
        <v>838</v>
      </c>
      <c r="B18" s="128" t="s">
        <v>837</v>
      </c>
      <c r="C18" s="128" t="s">
        <v>546</v>
      </c>
      <c r="D18" s="128">
        <v>40.200000000000003</v>
      </c>
      <c r="E18" s="381">
        <v>7.2999999999999995E-2</v>
      </c>
    </row>
    <row r="19" spans="1:5">
      <c r="A19" s="380" t="s">
        <v>477</v>
      </c>
      <c r="B19" s="128" t="s">
        <v>833</v>
      </c>
      <c r="C19" s="128" t="s">
        <v>544</v>
      </c>
      <c r="D19" s="128">
        <v>34.1</v>
      </c>
      <c r="E19" s="381">
        <v>8.9800000000000005E-2</v>
      </c>
    </row>
    <row r="20" spans="1:5">
      <c r="A20" s="380" t="s">
        <v>478</v>
      </c>
      <c r="B20" s="128" t="s">
        <v>839</v>
      </c>
      <c r="C20" s="128" t="s">
        <v>544</v>
      </c>
      <c r="D20" s="128">
        <v>50.1</v>
      </c>
      <c r="E20" s="381">
        <v>6.0100000000000001E-2</v>
      </c>
    </row>
    <row r="21" spans="1:5">
      <c r="A21" s="380" t="s">
        <v>479</v>
      </c>
      <c r="B21" s="128" t="s">
        <v>839</v>
      </c>
      <c r="C21" s="128" t="s">
        <v>840</v>
      </c>
      <c r="D21" s="128">
        <v>42.4</v>
      </c>
      <c r="E21" s="381">
        <v>5.0999999999999997E-2</v>
      </c>
    </row>
    <row r="22" spans="1:5">
      <c r="A22" s="380" t="s">
        <v>480</v>
      </c>
      <c r="B22" s="128" t="s">
        <v>839</v>
      </c>
      <c r="C22" s="128" t="s">
        <v>544</v>
      </c>
      <c r="D22" s="128">
        <v>54.7</v>
      </c>
      <c r="E22" s="381">
        <v>5.0999999999999997E-2</v>
      </c>
    </row>
    <row r="23" spans="1:5">
      <c r="A23" s="380" t="s">
        <v>481</v>
      </c>
      <c r="B23" s="128" t="s">
        <v>839</v>
      </c>
      <c r="C23" s="128" t="s">
        <v>840</v>
      </c>
      <c r="D23" s="128" t="s">
        <v>841</v>
      </c>
      <c r="E23" s="381">
        <v>5.1299999999999998E-2</v>
      </c>
    </row>
    <row r="24" spans="1:5">
      <c r="A24" s="380" t="s">
        <v>482</v>
      </c>
      <c r="B24" s="128" t="s">
        <v>833</v>
      </c>
      <c r="C24" s="128" t="s">
        <v>544</v>
      </c>
      <c r="D24" s="128">
        <v>37.299999999999997</v>
      </c>
      <c r="E24" s="381">
        <v>7.6600000000000001E-2</v>
      </c>
    </row>
    <row r="25" spans="1:5">
      <c r="A25" s="380" t="s">
        <v>483</v>
      </c>
      <c r="B25" s="128" t="s">
        <v>833</v>
      </c>
      <c r="C25" s="128" t="s">
        <v>544</v>
      </c>
      <c r="D25" s="128">
        <v>40</v>
      </c>
      <c r="E25" s="381">
        <v>7.6300000000000007E-2</v>
      </c>
    </row>
    <row r="26" spans="1:5">
      <c r="A26" s="380" t="s">
        <v>484</v>
      </c>
      <c r="B26" s="128" t="s">
        <v>837</v>
      </c>
      <c r="C26" s="128" t="s">
        <v>546</v>
      </c>
      <c r="D26" s="128">
        <v>34.799999999999997</v>
      </c>
      <c r="E26" s="381">
        <v>6.6699999999999995E-2</v>
      </c>
    </row>
    <row r="27" spans="1:5">
      <c r="A27" s="380" t="s">
        <v>842</v>
      </c>
      <c r="B27" s="128" t="s">
        <v>839</v>
      </c>
      <c r="C27" s="128" t="s">
        <v>840</v>
      </c>
      <c r="D27" s="128">
        <v>51</v>
      </c>
      <c r="E27" s="381">
        <v>5.28E-2</v>
      </c>
    </row>
    <row r="28" spans="1:5">
      <c r="A28" s="380" t="s">
        <v>486</v>
      </c>
      <c r="B28" s="128" t="s">
        <v>839</v>
      </c>
      <c r="C28" s="128" t="s">
        <v>840</v>
      </c>
      <c r="D28" s="128">
        <v>20.3</v>
      </c>
      <c r="E28" s="381">
        <v>0.04</v>
      </c>
    </row>
    <row r="29" spans="1:5">
      <c r="A29" s="380" t="s">
        <v>487</v>
      </c>
      <c r="B29" s="128" t="s">
        <v>839</v>
      </c>
      <c r="C29" s="128" t="s">
        <v>840</v>
      </c>
      <c r="D29" s="128">
        <v>3.57</v>
      </c>
      <c r="E29" s="381">
        <v>9.64E-2</v>
      </c>
    </row>
    <row r="30" spans="1:5">
      <c r="A30" s="380" t="s">
        <v>488</v>
      </c>
      <c r="B30" s="128" t="s">
        <v>839</v>
      </c>
      <c r="C30" s="128" t="s">
        <v>840</v>
      </c>
      <c r="D30" s="128">
        <v>8.33</v>
      </c>
      <c r="E30" s="381">
        <v>0.154</v>
      </c>
    </row>
    <row r="31" spans="1:5">
      <c r="A31" s="380" t="s">
        <v>489</v>
      </c>
      <c r="D31" s="378" t="s">
        <v>646</v>
      </c>
      <c r="E31" s="383">
        <v>0.06</v>
      </c>
    </row>
    <row r="32" spans="1:5">
      <c r="A32" s="380" t="s">
        <v>490</v>
      </c>
      <c r="D32" s="378" t="s">
        <v>557</v>
      </c>
      <c r="E32" s="383">
        <v>5.7000000000000002E-2</v>
      </c>
    </row>
    <row r="33" spans="1:5">
      <c r="A33" s="380" t="s">
        <v>491</v>
      </c>
      <c r="D33" s="378" t="s">
        <v>646</v>
      </c>
      <c r="E33" s="383">
        <v>5.7000000000000002E-2</v>
      </c>
    </row>
    <row r="34" spans="1:5">
      <c r="A34" s="380" t="s">
        <v>492</v>
      </c>
      <c r="D34" s="378" t="s">
        <v>646</v>
      </c>
      <c r="E34" s="383">
        <v>5.7000000000000002E-2</v>
      </c>
    </row>
    <row r="35" spans="1:5">
      <c r="A35" s="380" t="s">
        <v>493</v>
      </c>
      <c r="D35" s="378" t="s">
        <v>646</v>
      </c>
      <c r="E35" s="384" t="s">
        <v>646</v>
      </c>
    </row>
    <row r="36" spans="1:5">
      <c r="A36" s="380" t="s">
        <v>494</v>
      </c>
      <c r="D36" s="378" t="s">
        <v>646</v>
      </c>
      <c r="E36" s="384" t="s">
        <v>646</v>
      </c>
    </row>
    <row r="37" spans="1:5">
      <c r="A37" s="380" t="s">
        <v>495</v>
      </c>
      <c r="D37" s="378" t="s">
        <v>646</v>
      </c>
      <c r="E37" s="384" t="s">
        <v>646</v>
      </c>
    </row>
    <row r="38" spans="1:5">
      <c r="A38" s="380" t="s">
        <v>496</v>
      </c>
      <c r="D38" s="378" t="s">
        <v>646</v>
      </c>
      <c r="E38" s="384" t="s">
        <v>646</v>
      </c>
    </row>
    <row r="39" spans="1:5">
      <c r="A39" s="380" t="s">
        <v>497</v>
      </c>
      <c r="D39" s="378" t="s">
        <v>646</v>
      </c>
      <c r="E39" s="383">
        <v>2.92</v>
      </c>
    </row>
    <row r="40" spans="1:5">
      <c r="A40" s="380" t="s">
        <v>498</v>
      </c>
      <c r="D40" s="378" t="s">
        <v>646</v>
      </c>
      <c r="E40" s="383">
        <v>2.29</v>
      </c>
    </row>
    <row r="41" spans="1:5">
      <c r="A41" s="380" t="s">
        <v>499</v>
      </c>
      <c r="D41" s="378" t="s">
        <v>646</v>
      </c>
      <c r="E41" s="383">
        <v>1.72</v>
      </c>
    </row>
    <row r="42" spans="1:5">
      <c r="A42" s="380" t="s">
        <v>500</v>
      </c>
      <c r="D42" s="378" t="s">
        <v>646</v>
      </c>
      <c r="E42" s="383">
        <v>2.5499999999999998</v>
      </c>
    </row>
    <row r="43" spans="1:5">
      <c r="A43" s="380" t="s">
        <v>501</v>
      </c>
      <c r="D43" s="378" t="s">
        <v>646</v>
      </c>
      <c r="E43" s="383">
        <v>2.77</v>
      </c>
    </row>
    <row r="44" spans="1:5">
      <c r="A44" s="380" t="s">
        <v>502</v>
      </c>
      <c r="D44" s="378" t="s">
        <v>646</v>
      </c>
      <c r="E44" s="383">
        <v>2.63</v>
      </c>
    </row>
    <row r="45" spans="1:5">
      <c r="A45" s="380" t="s">
        <v>503</v>
      </c>
      <c r="D45" s="378" t="s">
        <v>646</v>
      </c>
      <c r="E45" s="383">
        <v>2.62</v>
      </c>
    </row>
    <row r="46" spans="1:5">
      <c r="A46" s="380" t="s">
        <v>504</v>
      </c>
      <c r="D46" s="378" t="s">
        <v>646</v>
      </c>
      <c r="E46" s="383">
        <v>1.57</v>
      </c>
    </row>
    <row r="47" spans="1:5">
      <c r="A47" s="380" t="s">
        <v>505</v>
      </c>
      <c r="D47" s="378" t="s">
        <v>646</v>
      </c>
      <c r="E47" s="383">
        <v>0.77500000000000002</v>
      </c>
    </row>
    <row r="48" spans="1:5">
      <c r="A48" s="380" t="s">
        <v>506</v>
      </c>
      <c r="D48" s="378" t="s">
        <v>646</v>
      </c>
      <c r="E48" s="383">
        <v>0.502</v>
      </c>
    </row>
    <row r="49" spans="1:5">
      <c r="A49" s="380" t="s">
        <v>590</v>
      </c>
      <c r="D49" s="378" t="s">
        <v>646</v>
      </c>
      <c r="E49" s="383">
        <v>0.42799999999999999</v>
      </c>
    </row>
    <row r="50" spans="1:5">
      <c r="A50" s="380" t="s">
        <v>591</v>
      </c>
      <c r="D50" s="378" t="s">
        <v>646</v>
      </c>
      <c r="E50" s="383">
        <v>0.44900000000000001</v>
      </c>
    </row>
    <row r="51" spans="1:5">
      <c r="A51" s="380" t="s">
        <v>592</v>
      </c>
      <c r="D51" s="378" t="s">
        <v>646</v>
      </c>
      <c r="E51" s="383">
        <v>0.44</v>
      </c>
    </row>
    <row r="52" spans="1:5">
      <c r="A52" s="380" t="s">
        <v>593</v>
      </c>
      <c r="D52" s="378" t="s">
        <v>646</v>
      </c>
      <c r="E52" s="383">
        <v>0.47099999999999997</v>
      </c>
    </row>
    <row r="53" spans="1:5">
      <c r="A53" s="380" t="s">
        <v>507</v>
      </c>
      <c r="D53" s="378" t="s">
        <v>646</v>
      </c>
      <c r="E53" s="383">
        <v>1</v>
      </c>
    </row>
    <row r="54" spans="1:5">
      <c r="A54" s="380" t="s">
        <v>508</v>
      </c>
      <c r="D54" s="378" t="s">
        <v>646</v>
      </c>
      <c r="E54" s="383">
        <v>0.41499999999999998</v>
      </c>
    </row>
    <row r="55" spans="1:5">
      <c r="A55" s="380" t="s">
        <v>561</v>
      </c>
      <c r="D55" s="378" t="s">
        <v>646</v>
      </c>
      <c r="E55" s="383">
        <v>2.2999999999999998</v>
      </c>
    </row>
    <row r="56" spans="1:5">
      <c r="A56" s="380" t="s">
        <v>562</v>
      </c>
      <c r="D56" s="378" t="s">
        <v>646</v>
      </c>
      <c r="E56" s="383">
        <v>2.2999999999999998</v>
      </c>
    </row>
    <row r="57" spans="1:5">
      <c r="A57" s="380" t="s">
        <v>563</v>
      </c>
      <c r="D57" s="378" t="s">
        <v>646</v>
      </c>
      <c r="E57" s="383">
        <v>3</v>
      </c>
    </row>
    <row r="58" spans="1:5">
      <c r="A58" s="380" t="s">
        <v>564</v>
      </c>
      <c r="D58" s="378" t="s">
        <v>646</v>
      </c>
      <c r="E58" s="383">
        <v>3</v>
      </c>
    </row>
    <row r="59" spans="1:5">
      <c r="A59" s="380" t="s">
        <v>565</v>
      </c>
      <c r="D59" s="378" t="s">
        <v>646</v>
      </c>
      <c r="E59" s="383">
        <v>2.8</v>
      </c>
    </row>
    <row r="60" spans="1:5">
      <c r="A60" s="380" t="s">
        <v>566</v>
      </c>
      <c r="D60" s="378" t="s">
        <v>646</v>
      </c>
      <c r="E60" s="383">
        <v>2.2000000000000002</v>
      </c>
    </row>
    <row r="61" spans="1:5">
      <c r="A61" s="380" t="s">
        <v>567</v>
      </c>
      <c r="D61" s="378" t="s">
        <v>646</v>
      </c>
      <c r="E61" s="383">
        <v>0.81</v>
      </c>
    </row>
    <row r="62" spans="1:5">
      <c r="A62" s="380" t="s">
        <v>568</v>
      </c>
      <c r="D62" s="378" t="s">
        <v>646</v>
      </c>
      <c r="E62" s="383">
        <v>2.2999999999999998</v>
      </c>
    </row>
    <row r="63" spans="1:5">
      <c r="A63" s="380" t="s">
        <v>570</v>
      </c>
      <c r="D63" s="378" t="s">
        <v>646</v>
      </c>
      <c r="E63" s="383">
        <v>2.2999999999999998</v>
      </c>
    </row>
    <row r="64" spans="1:5">
      <c r="A64" s="380" t="s">
        <v>588</v>
      </c>
      <c r="D64" s="378" t="s">
        <v>646</v>
      </c>
      <c r="E64" s="383">
        <v>0.76</v>
      </c>
    </row>
    <row r="65" spans="1:5">
      <c r="A65" s="380" t="s">
        <v>589</v>
      </c>
      <c r="D65" s="378" t="s">
        <v>646</v>
      </c>
      <c r="E65" s="383">
        <v>1.1000000000000001</v>
      </c>
    </row>
    <row r="66" spans="1:5">
      <c r="A66" s="380" t="s">
        <v>509</v>
      </c>
      <c r="D66" s="378" t="s">
        <v>646</v>
      </c>
      <c r="E66" s="383">
        <v>1.4E-2</v>
      </c>
    </row>
    <row r="67" spans="1:5">
      <c r="A67" s="380" t="s">
        <v>510</v>
      </c>
      <c r="D67" s="378" t="s">
        <v>646</v>
      </c>
      <c r="E67" s="383">
        <v>3.4</v>
      </c>
    </row>
    <row r="68" spans="1:5">
      <c r="A68" s="380" t="s">
        <v>511</v>
      </c>
      <c r="D68" s="378" t="s">
        <v>646</v>
      </c>
      <c r="E68" s="383">
        <v>5.0000000000000001E-3</v>
      </c>
    </row>
    <row r="69" spans="1:5">
      <c r="A69" s="380" t="s">
        <v>615</v>
      </c>
      <c r="D69" s="378" t="s">
        <v>646</v>
      </c>
      <c r="E69" s="383">
        <v>1</v>
      </c>
    </row>
    <row r="70" spans="1:5">
      <c r="A70" s="385" t="s">
        <v>512</v>
      </c>
      <c r="B70" s="386"/>
      <c r="C70" s="386"/>
      <c r="D70" s="387" t="s">
        <v>646</v>
      </c>
      <c r="E70" s="388" t="s">
        <v>646</v>
      </c>
    </row>
  </sheetData>
  <sheetProtection algorithmName="SHA-512" hashValue="HRnE35t8riFcXXlgy2ZjKUiYWbGAzao8i6ox4Pr3jQ09m6fRfFBOjyhfz+oKSHdneNrvYICYwNczZtVR+cLtOw==" saltValue="BmAhoFU7DrzPLokH/HWhsw=="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cols>
    <col min="1" max="1" width="8.75" style="128"/>
    <col min="2" max="2" width="8.75" style="126"/>
    <col min="3" max="3" width="8.75" style="127"/>
    <col min="4" max="4" width="25.5" style="128" customWidth="1"/>
    <col min="5" max="5" width="8.75" style="128"/>
    <col min="6" max="6" width="16.75" style="128" customWidth="1"/>
    <col min="7" max="8" width="8.75" style="128"/>
    <col min="9" max="9" width="17.25" style="128" customWidth="1"/>
    <col min="10" max="16384" width="8.75" style="128"/>
  </cols>
  <sheetData>
    <row r="4" spans="2:10">
      <c r="D4" s="128" t="s">
        <v>647</v>
      </c>
    </row>
    <row r="6" spans="2:10">
      <c r="B6" s="126" t="s">
        <v>594</v>
      </c>
    </row>
    <row r="7" spans="2:10" ht="19.5" thickBot="1">
      <c r="B7" s="126" t="s">
        <v>595</v>
      </c>
      <c r="C7" s="127" t="s">
        <v>596</v>
      </c>
      <c r="D7" s="129" t="s">
        <v>513</v>
      </c>
      <c r="E7" s="129" t="s">
        <v>549</v>
      </c>
      <c r="F7" s="129" t="s">
        <v>578</v>
      </c>
      <c r="G7" s="129" t="s">
        <v>577</v>
      </c>
      <c r="H7" s="129" t="s">
        <v>553</v>
      </c>
      <c r="I7" s="130" t="s">
        <v>555</v>
      </c>
      <c r="J7" s="131" t="s">
        <v>642</v>
      </c>
    </row>
    <row r="8" spans="2:10">
      <c r="B8" s="126">
        <v>1.2</v>
      </c>
      <c r="C8" s="127" t="s">
        <v>598</v>
      </c>
      <c r="D8" s="132" t="s">
        <v>461</v>
      </c>
      <c r="E8" s="133">
        <v>1</v>
      </c>
      <c r="F8" s="134" t="s">
        <v>579</v>
      </c>
      <c r="G8" s="134" t="s">
        <v>551</v>
      </c>
      <c r="H8" s="135" t="s">
        <v>557</v>
      </c>
      <c r="I8" s="134" t="s">
        <v>571</v>
      </c>
      <c r="J8" s="136" t="s">
        <v>643</v>
      </c>
    </row>
    <row r="9" spans="2:10">
      <c r="B9" s="126">
        <v>1.1000000000000001</v>
      </c>
      <c r="C9" s="127" t="s">
        <v>597</v>
      </c>
      <c r="D9" s="137" t="s">
        <v>462</v>
      </c>
      <c r="E9" s="138">
        <v>0</v>
      </c>
      <c r="F9" s="130" t="s">
        <v>579</v>
      </c>
      <c r="G9" s="130" t="s">
        <v>552</v>
      </c>
      <c r="H9" s="130" t="s">
        <v>572</v>
      </c>
      <c r="I9" s="130" t="s">
        <v>556</v>
      </c>
      <c r="J9" s="139" t="s">
        <v>643</v>
      </c>
    </row>
    <row r="10" spans="2:10">
      <c r="B10" s="126">
        <v>1.1000000000000001</v>
      </c>
      <c r="C10" s="127" t="s">
        <v>597</v>
      </c>
      <c r="D10" s="137" t="s">
        <v>463</v>
      </c>
      <c r="E10" s="138">
        <v>0</v>
      </c>
      <c r="F10" s="130" t="s">
        <v>579</v>
      </c>
      <c r="G10" s="130" t="s">
        <v>552</v>
      </c>
      <c r="H10" s="130" t="s">
        <v>572</v>
      </c>
      <c r="I10" s="130" t="s">
        <v>556</v>
      </c>
      <c r="J10" s="139" t="s">
        <v>643</v>
      </c>
    </row>
    <row r="11" spans="2:10">
      <c r="B11" s="126">
        <v>1.1000000000000001</v>
      </c>
      <c r="C11" s="127" t="s">
        <v>597</v>
      </c>
      <c r="D11" s="137" t="s">
        <v>464</v>
      </c>
      <c r="E11" s="138">
        <v>0</v>
      </c>
      <c r="F11" s="130" t="s">
        <v>579</v>
      </c>
      <c r="G11" s="130" t="s">
        <v>552</v>
      </c>
      <c r="H11" s="130" t="s">
        <v>572</v>
      </c>
      <c r="I11" s="130" t="s">
        <v>556</v>
      </c>
      <c r="J11" s="139" t="s">
        <v>643</v>
      </c>
    </row>
    <row r="12" spans="2:10">
      <c r="B12" s="126">
        <v>1.1000000000000001</v>
      </c>
      <c r="C12" s="127" t="s">
        <v>597</v>
      </c>
      <c r="D12" s="137" t="s">
        <v>465</v>
      </c>
      <c r="E12" s="138">
        <v>0</v>
      </c>
      <c r="F12" s="130" t="s">
        <v>579</v>
      </c>
      <c r="G12" s="130" t="s">
        <v>552</v>
      </c>
      <c r="H12" s="130" t="s">
        <v>572</v>
      </c>
      <c r="I12" s="130" t="s">
        <v>556</v>
      </c>
      <c r="J12" s="139" t="s">
        <v>643</v>
      </c>
    </row>
    <row r="13" spans="2:10">
      <c r="B13" s="126">
        <v>1.1000000000000001</v>
      </c>
      <c r="C13" s="127" t="s">
        <v>597</v>
      </c>
      <c r="D13" s="137" t="s">
        <v>466</v>
      </c>
      <c r="E13" s="138">
        <v>0</v>
      </c>
      <c r="F13" s="130" t="s">
        <v>579</v>
      </c>
      <c r="G13" s="130" t="s">
        <v>552</v>
      </c>
      <c r="H13" s="130" t="s">
        <v>572</v>
      </c>
      <c r="I13" s="130" t="s">
        <v>556</v>
      </c>
      <c r="J13" s="139" t="s">
        <v>643</v>
      </c>
    </row>
    <row r="14" spans="2:10">
      <c r="B14" s="126">
        <v>1.1000000000000001</v>
      </c>
      <c r="C14" s="127" t="s">
        <v>597</v>
      </c>
      <c r="D14" s="137" t="s">
        <v>467</v>
      </c>
      <c r="E14" s="138">
        <v>0</v>
      </c>
      <c r="F14" s="130" t="s">
        <v>579</v>
      </c>
      <c r="G14" s="131" t="s">
        <v>546</v>
      </c>
      <c r="H14" s="130" t="s">
        <v>573</v>
      </c>
      <c r="I14" s="130" t="s">
        <v>556</v>
      </c>
      <c r="J14" s="139" t="s">
        <v>643</v>
      </c>
    </row>
    <row r="15" spans="2:10">
      <c r="B15" s="126">
        <v>1.1000000000000001</v>
      </c>
      <c r="C15" s="127" t="s">
        <v>597</v>
      </c>
      <c r="D15" s="137" t="s">
        <v>468</v>
      </c>
      <c r="E15" s="138">
        <v>0</v>
      </c>
      <c r="F15" s="130" t="s">
        <v>579</v>
      </c>
      <c r="G15" s="131" t="s">
        <v>546</v>
      </c>
      <c r="H15" s="130" t="s">
        <v>573</v>
      </c>
      <c r="I15" s="130" t="s">
        <v>556</v>
      </c>
      <c r="J15" s="139" t="s">
        <v>643</v>
      </c>
    </row>
    <row r="16" spans="2:10">
      <c r="B16" s="126">
        <v>1.1000000000000001</v>
      </c>
      <c r="C16" s="127" t="s">
        <v>597</v>
      </c>
      <c r="D16" s="137" t="s">
        <v>469</v>
      </c>
      <c r="E16" s="138">
        <v>0</v>
      </c>
      <c r="F16" s="130" t="s">
        <v>579</v>
      </c>
      <c r="G16" s="131" t="s">
        <v>546</v>
      </c>
      <c r="H16" s="130" t="s">
        <v>573</v>
      </c>
      <c r="I16" s="130" t="s">
        <v>556</v>
      </c>
      <c r="J16" s="139" t="s">
        <v>643</v>
      </c>
    </row>
    <row r="17" spans="2:10">
      <c r="B17" s="126">
        <v>1.1000000000000001</v>
      </c>
      <c r="C17" s="127" t="s">
        <v>597</v>
      </c>
      <c r="D17" s="137" t="s">
        <v>470</v>
      </c>
      <c r="E17" s="138">
        <v>0</v>
      </c>
      <c r="F17" s="130" t="s">
        <v>579</v>
      </c>
      <c r="G17" s="131" t="s">
        <v>546</v>
      </c>
      <c r="H17" s="130" t="s">
        <v>573</v>
      </c>
      <c r="I17" s="130" t="s">
        <v>556</v>
      </c>
      <c r="J17" s="139" t="s">
        <v>643</v>
      </c>
    </row>
    <row r="18" spans="2:10">
      <c r="B18" s="126">
        <v>1.1000000000000001</v>
      </c>
      <c r="C18" s="127" t="s">
        <v>597</v>
      </c>
      <c r="D18" s="137" t="s">
        <v>471</v>
      </c>
      <c r="E18" s="138">
        <v>0</v>
      </c>
      <c r="F18" s="130" t="s">
        <v>579</v>
      </c>
      <c r="G18" s="131" t="s">
        <v>546</v>
      </c>
      <c r="H18" s="130" t="s">
        <v>573</v>
      </c>
      <c r="I18" s="130" t="s">
        <v>556</v>
      </c>
      <c r="J18" s="139" t="s">
        <v>643</v>
      </c>
    </row>
    <row r="19" spans="2:10">
      <c r="B19" s="126">
        <v>1.1000000000000001</v>
      </c>
      <c r="C19" s="127" t="s">
        <v>597</v>
      </c>
      <c r="D19" s="137" t="s">
        <v>472</v>
      </c>
      <c r="E19" s="138">
        <v>0</v>
      </c>
      <c r="F19" s="130" t="s">
        <v>579</v>
      </c>
      <c r="G19" s="131" t="s">
        <v>546</v>
      </c>
      <c r="H19" s="130" t="s">
        <v>573</v>
      </c>
      <c r="I19" s="130" t="s">
        <v>556</v>
      </c>
      <c r="J19" s="139" t="s">
        <v>643</v>
      </c>
    </row>
    <row r="20" spans="2:10">
      <c r="B20" s="126">
        <v>1.1000000000000001</v>
      </c>
      <c r="C20" s="127" t="s">
        <v>597</v>
      </c>
      <c r="D20" s="137" t="s">
        <v>473</v>
      </c>
      <c r="E20" s="138">
        <v>0</v>
      </c>
      <c r="F20" s="130" t="s">
        <v>579</v>
      </c>
      <c r="G20" s="131" t="s">
        <v>546</v>
      </c>
      <c r="H20" s="130" t="s">
        <v>573</v>
      </c>
      <c r="I20" s="130" t="s">
        <v>556</v>
      </c>
      <c r="J20" s="139" t="s">
        <v>643</v>
      </c>
    </row>
    <row r="21" spans="2:10">
      <c r="B21" s="126">
        <v>1.1000000000000001</v>
      </c>
      <c r="C21" s="127" t="s">
        <v>597</v>
      </c>
      <c r="D21" s="137" t="s">
        <v>474</v>
      </c>
      <c r="E21" s="138">
        <v>0</v>
      </c>
      <c r="F21" s="130" t="s">
        <v>579</v>
      </c>
      <c r="G21" s="131" t="s">
        <v>546</v>
      </c>
      <c r="H21" s="130" t="s">
        <v>573</v>
      </c>
      <c r="I21" s="130" t="s">
        <v>556</v>
      </c>
      <c r="J21" s="139" t="s">
        <v>643</v>
      </c>
    </row>
    <row r="22" spans="2:10">
      <c r="B22" s="126">
        <v>1.1000000000000001</v>
      </c>
      <c r="C22" s="127" t="s">
        <v>597</v>
      </c>
      <c r="D22" s="137" t="s">
        <v>475</v>
      </c>
      <c r="E22" s="138">
        <v>0</v>
      </c>
      <c r="F22" s="130" t="s">
        <v>579</v>
      </c>
      <c r="G22" s="131" t="s">
        <v>546</v>
      </c>
      <c r="H22" s="130" t="s">
        <v>573</v>
      </c>
      <c r="I22" s="130" t="s">
        <v>556</v>
      </c>
      <c r="J22" s="139" t="s">
        <v>643</v>
      </c>
    </row>
    <row r="23" spans="2:10">
      <c r="B23" s="126">
        <v>1.1000000000000001</v>
      </c>
      <c r="C23" s="127" t="s">
        <v>597</v>
      </c>
      <c r="D23" s="137" t="s">
        <v>476</v>
      </c>
      <c r="E23" s="138">
        <v>0</v>
      </c>
      <c r="F23" s="130" t="s">
        <v>579</v>
      </c>
      <c r="G23" s="131" t="s">
        <v>546</v>
      </c>
      <c r="H23" s="130" t="s">
        <v>573</v>
      </c>
      <c r="I23" s="130" t="s">
        <v>556</v>
      </c>
      <c r="J23" s="139" t="s">
        <v>643</v>
      </c>
    </row>
    <row r="24" spans="2:10">
      <c r="B24" s="126">
        <v>1.1000000000000001</v>
      </c>
      <c r="C24" s="127" t="s">
        <v>597</v>
      </c>
      <c r="D24" s="137" t="s">
        <v>477</v>
      </c>
      <c r="E24" s="138">
        <v>0</v>
      </c>
      <c r="F24" s="130" t="s">
        <v>579</v>
      </c>
      <c r="G24" s="130" t="s">
        <v>552</v>
      </c>
      <c r="H24" s="130" t="s">
        <v>572</v>
      </c>
      <c r="I24" s="130" t="s">
        <v>556</v>
      </c>
      <c r="J24" s="139" t="s">
        <v>643</v>
      </c>
    </row>
    <row r="25" spans="2:10">
      <c r="B25" s="126">
        <v>1.1000000000000001</v>
      </c>
      <c r="C25" s="127" t="s">
        <v>597</v>
      </c>
      <c r="D25" s="137" t="s">
        <v>478</v>
      </c>
      <c r="E25" s="138">
        <v>0</v>
      </c>
      <c r="F25" s="130" t="s">
        <v>579</v>
      </c>
      <c r="G25" s="130" t="s">
        <v>552</v>
      </c>
      <c r="H25" s="130" t="s">
        <v>572</v>
      </c>
      <c r="I25" s="130" t="s">
        <v>556</v>
      </c>
      <c r="J25" s="139" t="s">
        <v>643</v>
      </c>
    </row>
    <row r="26" spans="2:10">
      <c r="B26" s="126">
        <v>1.1000000000000001</v>
      </c>
      <c r="C26" s="127" t="s">
        <v>597</v>
      </c>
      <c r="D26" s="137" t="s">
        <v>479</v>
      </c>
      <c r="E26" s="138">
        <v>0</v>
      </c>
      <c r="F26" s="130" t="s">
        <v>579</v>
      </c>
      <c r="G26" s="131" t="s">
        <v>550</v>
      </c>
      <c r="H26" s="130" t="s">
        <v>574</v>
      </c>
      <c r="I26" s="130" t="s">
        <v>556</v>
      </c>
      <c r="J26" s="139" t="s">
        <v>643</v>
      </c>
    </row>
    <row r="27" spans="2:10">
      <c r="B27" s="126">
        <v>1.1000000000000001</v>
      </c>
      <c r="C27" s="127" t="s">
        <v>597</v>
      </c>
      <c r="D27" s="137" t="s">
        <v>480</v>
      </c>
      <c r="E27" s="138">
        <v>0</v>
      </c>
      <c r="F27" s="130" t="s">
        <v>579</v>
      </c>
      <c r="G27" s="130" t="s">
        <v>552</v>
      </c>
      <c r="H27" s="130" t="s">
        <v>572</v>
      </c>
      <c r="I27" s="130" t="s">
        <v>556</v>
      </c>
      <c r="J27" s="139" t="s">
        <v>643</v>
      </c>
    </row>
    <row r="28" spans="2:10">
      <c r="B28" s="126">
        <v>1.1000000000000001</v>
      </c>
      <c r="C28" s="127" t="s">
        <v>597</v>
      </c>
      <c r="D28" s="137" t="s">
        <v>718</v>
      </c>
      <c r="E28" s="138">
        <v>0</v>
      </c>
      <c r="F28" s="130" t="s">
        <v>579</v>
      </c>
      <c r="G28" s="131" t="s">
        <v>550</v>
      </c>
      <c r="H28" s="130" t="s">
        <v>574</v>
      </c>
      <c r="I28" s="130" t="s">
        <v>556</v>
      </c>
      <c r="J28" s="139" t="s">
        <v>643</v>
      </c>
    </row>
    <row r="29" spans="2:10">
      <c r="B29" s="126">
        <v>1.1000000000000001</v>
      </c>
      <c r="C29" s="127" t="s">
        <v>597</v>
      </c>
      <c r="D29" s="137" t="s">
        <v>482</v>
      </c>
      <c r="E29" s="138">
        <v>0</v>
      </c>
      <c r="F29" s="130" t="s">
        <v>579</v>
      </c>
      <c r="G29" s="130" t="s">
        <v>552</v>
      </c>
      <c r="H29" s="130" t="s">
        <v>572</v>
      </c>
      <c r="I29" s="130" t="s">
        <v>556</v>
      </c>
      <c r="J29" s="139" t="s">
        <v>643</v>
      </c>
    </row>
    <row r="30" spans="2:10">
      <c r="B30" s="126">
        <v>1.1000000000000001</v>
      </c>
      <c r="C30" s="127" t="s">
        <v>597</v>
      </c>
      <c r="D30" s="137" t="s">
        <v>483</v>
      </c>
      <c r="E30" s="138">
        <v>0</v>
      </c>
      <c r="F30" s="130" t="s">
        <v>579</v>
      </c>
      <c r="G30" s="130" t="s">
        <v>552</v>
      </c>
      <c r="H30" s="130" t="s">
        <v>572</v>
      </c>
      <c r="I30" s="130" t="s">
        <v>556</v>
      </c>
      <c r="J30" s="139" t="s">
        <v>643</v>
      </c>
    </row>
    <row r="31" spans="2:10">
      <c r="B31" s="126">
        <v>1.1000000000000001</v>
      </c>
      <c r="C31" s="127" t="s">
        <v>597</v>
      </c>
      <c r="D31" s="137" t="s">
        <v>484</v>
      </c>
      <c r="E31" s="138">
        <v>0</v>
      </c>
      <c r="F31" s="130" t="s">
        <v>579</v>
      </c>
      <c r="G31" s="131" t="s">
        <v>546</v>
      </c>
      <c r="H31" s="130" t="s">
        <v>573</v>
      </c>
      <c r="I31" s="130" t="s">
        <v>556</v>
      </c>
      <c r="J31" s="139" t="s">
        <v>643</v>
      </c>
    </row>
    <row r="32" spans="2:10">
      <c r="B32" s="126">
        <v>1.1000000000000001</v>
      </c>
      <c r="C32" s="127" t="s">
        <v>597</v>
      </c>
      <c r="D32" s="137" t="s">
        <v>485</v>
      </c>
      <c r="E32" s="138">
        <v>0</v>
      </c>
      <c r="F32" s="130" t="s">
        <v>579</v>
      </c>
      <c r="G32" s="131" t="s">
        <v>550</v>
      </c>
      <c r="H32" s="130" t="s">
        <v>574</v>
      </c>
      <c r="I32" s="130" t="s">
        <v>556</v>
      </c>
      <c r="J32" s="139" t="s">
        <v>643</v>
      </c>
    </row>
    <row r="33" spans="2:11">
      <c r="B33" s="126">
        <v>1.1000000000000001</v>
      </c>
      <c r="C33" s="127" t="s">
        <v>597</v>
      </c>
      <c r="D33" s="137" t="s">
        <v>486</v>
      </c>
      <c r="E33" s="138">
        <v>0</v>
      </c>
      <c r="F33" s="130" t="s">
        <v>579</v>
      </c>
      <c r="G33" s="131" t="s">
        <v>550</v>
      </c>
      <c r="H33" s="130" t="s">
        <v>574</v>
      </c>
      <c r="I33" s="130" t="s">
        <v>556</v>
      </c>
      <c r="J33" s="139" t="s">
        <v>643</v>
      </c>
    </row>
    <row r="34" spans="2:11">
      <c r="B34" s="126">
        <v>1.1000000000000001</v>
      </c>
      <c r="C34" s="127" t="s">
        <v>597</v>
      </c>
      <c r="D34" s="137" t="s">
        <v>487</v>
      </c>
      <c r="E34" s="138">
        <v>0</v>
      </c>
      <c r="F34" s="130" t="s">
        <v>579</v>
      </c>
      <c r="G34" s="131" t="s">
        <v>550</v>
      </c>
      <c r="H34" s="130" t="s">
        <v>574</v>
      </c>
      <c r="I34" s="130" t="s">
        <v>556</v>
      </c>
      <c r="J34" s="139" t="s">
        <v>643</v>
      </c>
    </row>
    <row r="35" spans="2:11">
      <c r="B35" s="126">
        <v>1.1000000000000001</v>
      </c>
      <c r="C35" s="127" t="s">
        <v>597</v>
      </c>
      <c r="D35" s="137" t="s">
        <v>488</v>
      </c>
      <c r="E35" s="138">
        <v>0</v>
      </c>
      <c r="F35" s="130" t="s">
        <v>579</v>
      </c>
      <c r="G35" s="131" t="s">
        <v>550</v>
      </c>
      <c r="H35" s="130" t="s">
        <v>574</v>
      </c>
      <c r="I35" s="130" t="s">
        <v>556</v>
      </c>
      <c r="J35" s="139" t="s">
        <v>643</v>
      </c>
    </row>
    <row r="36" spans="2:11">
      <c r="B36" s="126">
        <v>1.3</v>
      </c>
      <c r="C36" s="127" t="s">
        <v>599</v>
      </c>
      <c r="D36" s="137" t="s">
        <v>489</v>
      </c>
      <c r="E36" s="138">
        <v>1</v>
      </c>
      <c r="F36" s="130" t="s">
        <v>579</v>
      </c>
      <c r="G36" s="130" t="s">
        <v>554</v>
      </c>
      <c r="H36" s="140" t="s">
        <v>557</v>
      </c>
      <c r="I36" s="130" t="s">
        <v>556</v>
      </c>
      <c r="J36" s="139" t="s">
        <v>643</v>
      </c>
    </row>
    <row r="37" spans="2:11">
      <c r="B37" s="126">
        <v>1.3</v>
      </c>
      <c r="C37" s="127" t="s">
        <v>599</v>
      </c>
      <c r="D37" s="137" t="s">
        <v>490</v>
      </c>
      <c r="E37" s="138">
        <v>1</v>
      </c>
      <c r="F37" s="130" t="s">
        <v>579</v>
      </c>
      <c r="G37" s="130" t="s">
        <v>554</v>
      </c>
      <c r="H37" s="140" t="s">
        <v>557</v>
      </c>
      <c r="I37" s="130" t="s">
        <v>556</v>
      </c>
      <c r="J37" s="139" t="s">
        <v>643</v>
      </c>
    </row>
    <row r="38" spans="2:11">
      <c r="B38" s="126">
        <v>1.3</v>
      </c>
      <c r="C38" s="127" t="s">
        <v>599</v>
      </c>
      <c r="D38" s="137" t="s">
        <v>491</v>
      </c>
      <c r="E38" s="138">
        <v>1</v>
      </c>
      <c r="F38" s="130" t="s">
        <v>579</v>
      </c>
      <c r="G38" s="130" t="s">
        <v>554</v>
      </c>
      <c r="H38" s="140" t="s">
        <v>557</v>
      </c>
      <c r="I38" s="130" t="s">
        <v>556</v>
      </c>
      <c r="J38" s="139" t="s">
        <v>643</v>
      </c>
    </row>
    <row r="39" spans="2:11">
      <c r="B39" s="126">
        <v>1.3</v>
      </c>
      <c r="C39" s="127" t="s">
        <v>599</v>
      </c>
      <c r="D39" s="137" t="s">
        <v>492</v>
      </c>
      <c r="E39" s="138">
        <v>1</v>
      </c>
      <c r="F39" s="130" t="s">
        <v>579</v>
      </c>
      <c r="G39" s="130" t="s">
        <v>554</v>
      </c>
      <c r="H39" s="140" t="s">
        <v>557</v>
      </c>
      <c r="I39" s="130" t="s">
        <v>556</v>
      </c>
      <c r="J39" s="139" t="s">
        <v>643</v>
      </c>
    </row>
    <row r="40" spans="2:11">
      <c r="B40" s="141">
        <v>1.4</v>
      </c>
      <c r="C40" s="142" t="s">
        <v>600</v>
      </c>
      <c r="D40" s="143" t="s">
        <v>493</v>
      </c>
      <c r="E40" s="144">
        <v>1</v>
      </c>
      <c r="F40" s="145" t="s">
        <v>580</v>
      </c>
      <c r="G40" s="145" t="s">
        <v>551</v>
      </c>
      <c r="H40" s="146" t="s">
        <v>557</v>
      </c>
      <c r="I40" s="145" t="s">
        <v>571</v>
      </c>
      <c r="J40" s="147" t="s">
        <v>557</v>
      </c>
      <c r="K40" s="143" t="s">
        <v>637</v>
      </c>
    </row>
    <row r="41" spans="2:11">
      <c r="B41" s="141">
        <v>1.4</v>
      </c>
      <c r="C41" s="142" t="s">
        <v>600</v>
      </c>
      <c r="D41" s="143" t="s">
        <v>494</v>
      </c>
      <c r="E41" s="144">
        <v>1</v>
      </c>
      <c r="F41" s="145" t="s">
        <v>581</v>
      </c>
      <c r="G41" s="145" t="s">
        <v>551</v>
      </c>
      <c r="H41" s="146" t="s">
        <v>557</v>
      </c>
      <c r="I41" s="145" t="s">
        <v>571</v>
      </c>
      <c r="J41" s="147" t="s">
        <v>557</v>
      </c>
      <c r="K41" s="143" t="s">
        <v>638</v>
      </c>
    </row>
    <row r="42" spans="2:11">
      <c r="B42" s="141">
        <v>1.4</v>
      </c>
      <c r="C42" s="142" t="s">
        <v>600</v>
      </c>
      <c r="D42" s="143" t="s">
        <v>495</v>
      </c>
      <c r="E42" s="144">
        <v>1</v>
      </c>
      <c r="F42" s="145" t="s">
        <v>580</v>
      </c>
      <c r="G42" s="145" t="s">
        <v>554</v>
      </c>
      <c r="H42" s="146" t="s">
        <v>557</v>
      </c>
      <c r="I42" s="145" t="s">
        <v>556</v>
      </c>
      <c r="J42" s="147" t="s">
        <v>557</v>
      </c>
      <c r="K42" s="143" t="s">
        <v>639</v>
      </c>
    </row>
    <row r="43" spans="2:11">
      <c r="B43" s="141">
        <v>1.4</v>
      </c>
      <c r="C43" s="142" t="s">
        <v>600</v>
      </c>
      <c r="D43" s="143" t="s">
        <v>496</v>
      </c>
      <c r="E43" s="144">
        <v>1</v>
      </c>
      <c r="F43" s="145" t="s">
        <v>581</v>
      </c>
      <c r="G43" s="145" t="s">
        <v>554</v>
      </c>
      <c r="H43" s="146" t="s">
        <v>557</v>
      </c>
      <c r="I43" s="145" t="s">
        <v>556</v>
      </c>
      <c r="J43" s="147" t="s">
        <v>557</v>
      </c>
      <c r="K43" s="143" t="s">
        <v>640</v>
      </c>
    </row>
    <row r="44" spans="2:11">
      <c r="B44" s="126">
        <v>2</v>
      </c>
      <c r="C44" s="127" t="s">
        <v>601</v>
      </c>
      <c r="D44" s="137" t="s">
        <v>497</v>
      </c>
      <c r="E44" s="138">
        <v>1</v>
      </c>
      <c r="F44" s="130" t="s">
        <v>582</v>
      </c>
      <c r="G44" s="130" t="s">
        <v>552</v>
      </c>
      <c r="H44" s="140" t="s">
        <v>557</v>
      </c>
      <c r="I44" s="130" t="s">
        <v>559</v>
      </c>
      <c r="J44" s="147" t="s">
        <v>557</v>
      </c>
    </row>
    <row r="45" spans="2:11">
      <c r="B45" s="126">
        <v>2</v>
      </c>
      <c r="C45" s="127" t="s">
        <v>601</v>
      </c>
      <c r="D45" s="137" t="s">
        <v>498</v>
      </c>
      <c r="E45" s="138">
        <v>1</v>
      </c>
      <c r="F45" s="130" t="s">
        <v>582</v>
      </c>
      <c r="G45" s="130" t="s">
        <v>552</v>
      </c>
      <c r="H45" s="140" t="s">
        <v>557</v>
      </c>
      <c r="I45" s="130" t="s">
        <v>559</v>
      </c>
      <c r="J45" s="147" t="s">
        <v>557</v>
      </c>
    </row>
    <row r="46" spans="2:11">
      <c r="B46" s="126">
        <v>2</v>
      </c>
      <c r="C46" s="127" t="s">
        <v>601</v>
      </c>
      <c r="D46" s="137" t="s">
        <v>499</v>
      </c>
      <c r="E46" s="138">
        <v>1</v>
      </c>
      <c r="F46" s="130" t="s">
        <v>582</v>
      </c>
      <c r="G46" s="130" t="s">
        <v>552</v>
      </c>
      <c r="H46" s="140" t="s">
        <v>557</v>
      </c>
      <c r="I46" s="130" t="s">
        <v>559</v>
      </c>
      <c r="J46" s="147" t="s">
        <v>557</v>
      </c>
    </row>
    <row r="47" spans="2:11">
      <c r="B47" s="126">
        <v>2</v>
      </c>
      <c r="C47" s="127" t="s">
        <v>601</v>
      </c>
      <c r="D47" s="137" t="s">
        <v>500</v>
      </c>
      <c r="E47" s="138">
        <v>1</v>
      </c>
      <c r="F47" s="130" t="s">
        <v>582</v>
      </c>
      <c r="G47" s="130" t="s">
        <v>552</v>
      </c>
      <c r="H47" s="140" t="s">
        <v>557</v>
      </c>
      <c r="I47" s="130" t="s">
        <v>559</v>
      </c>
      <c r="J47" s="147" t="s">
        <v>557</v>
      </c>
    </row>
    <row r="48" spans="2:11">
      <c r="B48" s="126">
        <v>2</v>
      </c>
      <c r="C48" s="127" t="s">
        <v>601</v>
      </c>
      <c r="D48" s="137" t="s">
        <v>501</v>
      </c>
      <c r="E48" s="138">
        <v>1</v>
      </c>
      <c r="F48" s="130" t="s">
        <v>582</v>
      </c>
      <c r="G48" s="130" t="s">
        <v>552</v>
      </c>
      <c r="H48" s="140" t="s">
        <v>557</v>
      </c>
      <c r="I48" s="130" t="s">
        <v>559</v>
      </c>
      <c r="J48" s="147" t="s">
        <v>557</v>
      </c>
    </row>
    <row r="49" spans="2:10">
      <c r="B49" s="126">
        <v>2</v>
      </c>
      <c r="C49" s="127" t="s">
        <v>601</v>
      </c>
      <c r="D49" s="137" t="s">
        <v>502</v>
      </c>
      <c r="E49" s="138">
        <v>1</v>
      </c>
      <c r="F49" s="130" t="s">
        <v>582</v>
      </c>
      <c r="G49" s="130" t="s">
        <v>558</v>
      </c>
      <c r="H49" s="140" t="s">
        <v>557</v>
      </c>
      <c r="I49" s="130" t="s">
        <v>560</v>
      </c>
      <c r="J49" s="147" t="s">
        <v>557</v>
      </c>
    </row>
    <row r="50" spans="2:10">
      <c r="B50" s="126">
        <v>2</v>
      </c>
      <c r="C50" s="127" t="s">
        <v>601</v>
      </c>
      <c r="D50" s="137" t="s">
        <v>503</v>
      </c>
      <c r="E50" s="138">
        <v>1</v>
      </c>
      <c r="F50" s="130" t="s">
        <v>582</v>
      </c>
      <c r="G50" s="130" t="s">
        <v>558</v>
      </c>
      <c r="H50" s="140" t="s">
        <v>557</v>
      </c>
      <c r="I50" s="130" t="s">
        <v>560</v>
      </c>
      <c r="J50" s="147" t="s">
        <v>557</v>
      </c>
    </row>
    <row r="51" spans="2:10">
      <c r="B51" s="126">
        <v>2</v>
      </c>
      <c r="C51" s="127" t="s">
        <v>601</v>
      </c>
      <c r="D51" s="137" t="s">
        <v>504</v>
      </c>
      <c r="E51" s="138">
        <v>1</v>
      </c>
      <c r="F51" s="130" t="s">
        <v>582</v>
      </c>
      <c r="G51" s="130" t="s">
        <v>552</v>
      </c>
      <c r="H51" s="140" t="s">
        <v>557</v>
      </c>
      <c r="I51" s="130" t="s">
        <v>559</v>
      </c>
      <c r="J51" s="147" t="s">
        <v>557</v>
      </c>
    </row>
    <row r="52" spans="2:10">
      <c r="B52" s="126">
        <v>2</v>
      </c>
      <c r="C52" s="127" t="s">
        <v>601</v>
      </c>
      <c r="D52" s="137" t="s">
        <v>505</v>
      </c>
      <c r="E52" s="138">
        <v>1</v>
      </c>
      <c r="F52" s="130" t="s">
        <v>582</v>
      </c>
      <c r="G52" s="130" t="s">
        <v>552</v>
      </c>
      <c r="H52" s="140" t="s">
        <v>557</v>
      </c>
      <c r="I52" s="130" t="s">
        <v>559</v>
      </c>
      <c r="J52" s="147" t="s">
        <v>557</v>
      </c>
    </row>
    <row r="53" spans="2:10">
      <c r="B53" s="126">
        <v>3.1</v>
      </c>
      <c r="C53" s="127" t="s">
        <v>602</v>
      </c>
      <c r="D53" s="137" t="s">
        <v>506</v>
      </c>
      <c r="E53" s="138">
        <v>1</v>
      </c>
      <c r="F53" s="130" t="s">
        <v>584</v>
      </c>
      <c r="G53" s="130" t="s">
        <v>552</v>
      </c>
      <c r="H53" s="140" t="s">
        <v>557</v>
      </c>
      <c r="I53" s="130" t="s">
        <v>559</v>
      </c>
      <c r="J53" s="147" t="s">
        <v>557</v>
      </c>
    </row>
    <row r="54" spans="2:10">
      <c r="B54" s="126">
        <v>3.2</v>
      </c>
      <c r="C54" s="127" t="s">
        <v>603</v>
      </c>
      <c r="D54" s="137" t="s">
        <v>590</v>
      </c>
      <c r="E54" s="138">
        <v>1</v>
      </c>
      <c r="F54" s="130" t="s">
        <v>585</v>
      </c>
      <c r="G54" s="130" t="s">
        <v>552</v>
      </c>
      <c r="H54" s="140" t="s">
        <v>557</v>
      </c>
      <c r="I54" s="130" t="s">
        <v>559</v>
      </c>
      <c r="J54" s="147" t="s">
        <v>557</v>
      </c>
    </row>
    <row r="55" spans="2:10">
      <c r="B55" s="126">
        <v>3.2</v>
      </c>
      <c r="C55" s="127" t="s">
        <v>603</v>
      </c>
      <c r="D55" s="137" t="s">
        <v>591</v>
      </c>
      <c r="E55" s="138">
        <v>1</v>
      </c>
      <c r="F55" s="130" t="s">
        <v>585</v>
      </c>
      <c r="G55" s="130" t="s">
        <v>552</v>
      </c>
      <c r="H55" s="140" t="s">
        <v>557</v>
      </c>
      <c r="I55" s="130" t="s">
        <v>559</v>
      </c>
      <c r="J55" s="147" t="s">
        <v>557</v>
      </c>
    </row>
    <row r="56" spans="2:10">
      <c r="B56" s="126">
        <v>3.3</v>
      </c>
      <c r="C56" s="127" t="s">
        <v>604</v>
      </c>
      <c r="D56" s="137" t="s">
        <v>592</v>
      </c>
      <c r="E56" s="138">
        <v>1</v>
      </c>
      <c r="F56" s="130" t="s">
        <v>579</v>
      </c>
      <c r="G56" s="130" t="s">
        <v>552</v>
      </c>
      <c r="H56" s="140" t="s">
        <v>557</v>
      </c>
      <c r="I56" s="130" t="s">
        <v>559</v>
      </c>
      <c r="J56" s="147" t="s">
        <v>557</v>
      </c>
    </row>
    <row r="57" spans="2:10">
      <c r="B57" s="126">
        <v>3.3</v>
      </c>
      <c r="C57" s="127" t="s">
        <v>604</v>
      </c>
      <c r="D57" s="137" t="s">
        <v>593</v>
      </c>
      <c r="E57" s="138">
        <v>1</v>
      </c>
      <c r="F57" s="130" t="s">
        <v>579</v>
      </c>
      <c r="G57" s="130" t="s">
        <v>552</v>
      </c>
      <c r="H57" s="140" t="s">
        <v>557</v>
      </c>
      <c r="I57" s="130" t="s">
        <v>559</v>
      </c>
      <c r="J57" s="147" t="s">
        <v>557</v>
      </c>
    </row>
    <row r="58" spans="2:10">
      <c r="B58" s="126">
        <v>3.4</v>
      </c>
      <c r="C58" s="127" t="s">
        <v>605</v>
      </c>
      <c r="D58" s="137" t="s">
        <v>507</v>
      </c>
      <c r="E58" s="138">
        <v>1</v>
      </c>
      <c r="F58" s="130" t="s">
        <v>586</v>
      </c>
      <c r="G58" s="130" t="s">
        <v>552</v>
      </c>
      <c r="H58" s="140" t="s">
        <v>557</v>
      </c>
      <c r="I58" s="130" t="s">
        <v>559</v>
      </c>
      <c r="J58" s="147" t="s">
        <v>557</v>
      </c>
    </row>
    <row r="59" spans="2:10">
      <c r="B59" s="126">
        <v>3.5</v>
      </c>
      <c r="C59" s="127" t="s">
        <v>606</v>
      </c>
      <c r="D59" s="137" t="s">
        <v>508</v>
      </c>
      <c r="E59" s="138">
        <v>1</v>
      </c>
      <c r="F59" s="130" t="s">
        <v>579</v>
      </c>
      <c r="G59" s="130" t="s">
        <v>552</v>
      </c>
      <c r="H59" s="140" t="s">
        <v>557</v>
      </c>
      <c r="I59" s="130" t="s">
        <v>559</v>
      </c>
      <c r="J59" s="147" t="s">
        <v>557</v>
      </c>
    </row>
    <row r="60" spans="2:10">
      <c r="B60" s="126">
        <v>3.6</v>
      </c>
      <c r="C60" s="127" t="s">
        <v>607</v>
      </c>
      <c r="D60" s="137" t="s">
        <v>561</v>
      </c>
      <c r="E60" s="138">
        <v>1</v>
      </c>
      <c r="F60" s="130" t="s">
        <v>585</v>
      </c>
      <c r="G60" s="130" t="s">
        <v>552</v>
      </c>
      <c r="H60" s="140" t="s">
        <v>557</v>
      </c>
      <c r="I60" s="130" t="s">
        <v>559</v>
      </c>
      <c r="J60" s="147" t="s">
        <v>557</v>
      </c>
    </row>
    <row r="61" spans="2:10">
      <c r="B61" s="126">
        <v>3.6</v>
      </c>
      <c r="C61" s="127" t="s">
        <v>607</v>
      </c>
      <c r="D61" s="137" t="s">
        <v>562</v>
      </c>
      <c r="E61" s="138">
        <v>1</v>
      </c>
      <c r="F61" s="130" t="s">
        <v>585</v>
      </c>
      <c r="G61" s="130" t="s">
        <v>558</v>
      </c>
      <c r="H61" s="140" t="s">
        <v>557</v>
      </c>
      <c r="I61" s="130" t="s">
        <v>560</v>
      </c>
      <c r="J61" s="147" t="s">
        <v>557</v>
      </c>
    </row>
    <row r="62" spans="2:10">
      <c r="B62" s="126">
        <v>3.6</v>
      </c>
      <c r="C62" s="127" t="s">
        <v>607</v>
      </c>
      <c r="D62" s="137" t="s">
        <v>563</v>
      </c>
      <c r="E62" s="138">
        <v>1</v>
      </c>
      <c r="F62" s="130" t="s">
        <v>585</v>
      </c>
      <c r="G62" s="130" t="s">
        <v>552</v>
      </c>
      <c r="H62" s="140" t="s">
        <v>557</v>
      </c>
      <c r="I62" s="130" t="s">
        <v>559</v>
      </c>
      <c r="J62" s="147" t="s">
        <v>557</v>
      </c>
    </row>
    <row r="63" spans="2:10">
      <c r="B63" s="126">
        <v>3.6</v>
      </c>
      <c r="C63" s="127" t="s">
        <v>607</v>
      </c>
      <c r="D63" s="137" t="s">
        <v>564</v>
      </c>
      <c r="E63" s="138">
        <v>1</v>
      </c>
      <c r="F63" s="130" t="s">
        <v>585</v>
      </c>
      <c r="G63" s="130" t="s">
        <v>552</v>
      </c>
      <c r="H63" s="140" t="s">
        <v>557</v>
      </c>
      <c r="I63" s="130" t="s">
        <v>559</v>
      </c>
      <c r="J63" s="147" t="s">
        <v>557</v>
      </c>
    </row>
    <row r="64" spans="2:10">
      <c r="B64" s="126">
        <v>3.6</v>
      </c>
      <c r="C64" s="127" t="s">
        <v>607</v>
      </c>
      <c r="D64" s="137" t="s">
        <v>565</v>
      </c>
      <c r="E64" s="138">
        <v>1</v>
      </c>
      <c r="F64" s="130" t="s">
        <v>585</v>
      </c>
      <c r="G64" s="130" t="s">
        <v>552</v>
      </c>
      <c r="H64" s="140" t="s">
        <v>557</v>
      </c>
      <c r="I64" s="130" t="s">
        <v>559</v>
      </c>
      <c r="J64" s="147" t="s">
        <v>557</v>
      </c>
    </row>
    <row r="65" spans="2:11">
      <c r="B65" s="126">
        <v>3.6</v>
      </c>
      <c r="C65" s="127" t="s">
        <v>607</v>
      </c>
      <c r="D65" s="137" t="s">
        <v>566</v>
      </c>
      <c r="E65" s="138">
        <v>1</v>
      </c>
      <c r="F65" s="130" t="s">
        <v>585</v>
      </c>
      <c r="G65" s="130" t="s">
        <v>550</v>
      </c>
      <c r="H65" s="140" t="s">
        <v>557</v>
      </c>
      <c r="I65" s="130" t="s">
        <v>569</v>
      </c>
      <c r="J65" s="147" t="s">
        <v>557</v>
      </c>
    </row>
    <row r="66" spans="2:11">
      <c r="B66" s="126">
        <v>3.6</v>
      </c>
      <c r="C66" s="127" t="s">
        <v>607</v>
      </c>
      <c r="D66" s="137" t="s">
        <v>567</v>
      </c>
      <c r="E66" s="138">
        <v>1</v>
      </c>
      <c r="F66" s="130" t="s">
        <v>585</v>
      </c>
      <c r="G66" s="130" t="s">
        <v>550</v>
      </c>
      <c r="H66" s="140" t="s">
        <v>557</v>
      </c>
      <c r="I66" s="130" t="s">
        <v>569</v>
      </c>
      <c r="J66" s="147" t="s">
        <v>557</v>
      </c>
    </row>
    <row r="67" spans="2:11">
      <c r="B67" s="126">
        <v>3.6</v>
      </c>
      <c r="C67" s="127" t="s">
        <v>607</v>
      </c>
      <c r="D67" s="137" t="s">
        <v>568</v>
      </c>
      <c r="E67" s="138">
        <v>1</v>
      </c>
      <c r="F67" s="130" t="s">
        <v>585</v>
      </c>
      <c r="G67" s="130" t="s">
        <v>550</v>
      </c>
      <c r="H67" s="140" t="s">
        <v>557</v>
      </c>
      <c r="I67" s="130" t="s">
        <v>569</v>
      </c>
      <c r="J67" s="147" t="s">
        <v>557</v>
      </c>
    </row>
    <row r="68" spans="2:11">
      <c r="B68" s="126">
        <v>3.7</v>
      </c>
      <c r="C68" s="127" t="s">
        <v>608</v>
      </c>
      <c r="D68" s="137" t="s">
        <v>570</v>
      </c>
      <c r="E68" s="138">
        <v>1</v>
      </c>
      <c r="F68" s="130" t="s">
        <v>587</v>
      </c>
      <c r="G68" s="130" t="s">
        <v>552</v>
      </c>
      <c r="H68" s="140" t="s">
        <v>557</v>
      </c>
      <c r="I68" s="130" t="s">
        <v>559</v>
      </c>
      <c r="J68" s="147" t="s">
        <v>557</v>
      </c>
    </row>
    <row r="69" spans="2:11">
      <c r="B69" s="126">
        <v>3.8</v>
      </c>
      <c r="C69" s="127" t="s">
        <v>609</v>
      </c>
      <c r="D69" s="137" t="s">
        <v>588</v>
      </c>
      <c r="E69" s="138">
        <v>1</v>
      </c>
      <c r="F69" s="130" t="s">
        <v>583</v>
      </c>
      <c r="G69" s="130" t="s">
        <v>552</v>
      </c>
      <c r="H69" s="140" t="s">
        <v>557</v>
      </c>
      <c r="I69" s="130" t="s">
        <v>559</v>
      </c>
      <c r="J69" s="147" t="s">
        <v>557</v>
      </c>
    </row>
    <row r="70" spans="2:11">
      <c r="B70" s="126">
        <v>3.8</v>
      </c>
      <c r="C70" s="127" t="s">
        <v>609</v>
      </c>
      <c r="D70" s="137" t="s">
        <v>589</v>
      </c>
      <c r="E70" s="138">
        <v>1</v>
      </c>
      <c r="F70" s="130" t="s">
        <v>583</v>
      </c>
      <c r="G70" s="130" t="s">
        <v>552</v>
      </c>
      <c r="H70" s="140" t="s">
        <v>557</v>
      </c>
      <c r="I70" s="130" t="s">
        <v>559</v>
      </c>
      <c r="J70" s="147" t="s">
        <v>557</v>
      </c>
    </row>
    <row r="71" spans="2:11">
      <c r="B71" s="126">
        <v>3.9</v>
      </c>
      <c r="C71" s="127" t="s">
        <v>610</v>
      </c>
      <c r="D71" s="137" t="s">
        <v>509</v>
      </c>
      <c r="E71" s="138">
        <v>1</v>
      </c>
      <c r="F71" s="130" t="s">
        <v>583</v>
      </c>
      <c r="G71" s="130" t="s">
        <v>552</v>
      </c>
      <c r="H71" s="140" t="s">
        <v>557</v>
      </c>
      <c r="I71" s="130" t="s">
        <v>559</v>
      </c>
      <c r="J71" s="147" t="s">
        <v>557</v>
      </c>
    </row>
    <row r="72" spans="2:11">
      <c r="B72" s="126" t="s">
        <v>612</v>
      </c>
      <c r="C72" s="127" t="s">
        <v>611</v>
      </c>
      <c r="D72" s="137" t="s">
        <v>510</v>
      </c>
      <c r="E72" s="138">
        <v>1</v>
      </c>
      <c r="F72" s="130" t="s">
        <v>579</v>
      </c>
      <c r="G72" s="130" t="s">
        <v>552</v>
      </c>
      <c r="H72" s="140" t="s">
        <v>557</v>
      </c>
      <c r="I72" s="130" t="s">
        <v>559</v>
      </c>
      <c r="J72" s="147" t="s">
        <v>557</v>
      </c>
    </row>
    <row r="73" spans="2:11">
      <c r="B73" s="126" t="s">
        <v>613</v>
      </c>
      <c r="C73" s="127" t="s">
        <v>614</v>
      </c>
      <c r="D73" s="137" t="s">
        <v>511</v>
      </c>
      <c r="E73" s="138">
        <v>1</v>
      </c>
      <c r="F73" s="130" t="s">
        <v>583</v>
      </c>
      <c r="G73" s="130" t="s">
        <v>552</v>
      </c>
      <c r="H73" s="140" t="s">
        <v>557</v>
      </c>
      <c r="I73" s="130" t="s">
        <v>559</v>
      </c>
      <c r="J73" s="147" t="s">
        <v>557</v>
      </c>
    </row>
    <row r="74" spans="2:11">
      <c r="B74" s="126" t="s">
        <v>616</v>
      </c>
      <c r="C74" s="127" t="s">
        <v>617</v>
      </c>
      <c r="D74" s="137" t="s">
        <v>615</v>
      </c>
      <c r="E74" s="138">
        <v>1</v>
      </c>
      <c r="F74" s="130" t="s">
        <v>579</v>
      </c>
      <c r="G74" s="130" t="s">
        <v>552</v>
      </c>
      <c r="H74" s="140" t="s">
        <v>557</v>
      </c>
      <c r="I74" s="130" t="s">
        <v>559</v>
      </c>
      <c r="J74" s="147" t="s">
        <v>646</v>
      </c>
    </row>
    <row r="75" spans="2:11" ht="19.5" thickBot="1">
      <c r="D75" s="148" t="s">
        <v>512</v>
      </c>
      <c r="E75" s="149"/>
      <c r="F75" s="150"/>
      <c r="G75" s="150"/>
      <c r="H75" s="150"/>
      <c r="I75" s="150"/>
      <c r="J75" s="151" t="s">
        <v>646</v>
      </c>
      <c r="K75" s="152" t="s">
        <v>641</v>
      </c>
    </row>
  </sheetData>
  <sheetProtection algorithmName="SHA-512" hashValue="kkUINq652gMR1kAxCgDba8ddk0r/2pcdPf80NgPBD1W9kWaHvaMI/lGyzf48aRKawjW2hCPUJpOVoNQ00rZVRw==" saltValue="N81rRSe4h4ESV1JIAqksww=="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cols>
    <col min="1" max="2" width="8.75" style="129"/>
    <col min="3" max="3" width="17.625" style="129" customWidth="1"/>
    <col min="4" max="16384" width="8.75" style="129"/>
  </cols>
  <sheetData>
    <row r="3" spans="3:5">
      <c r="C3" s="153" t="s">
        <v>628</v>
      </c>
    </row>
    <row r="5" spans="3:5" ht="17.25" thickBot="1">
      <c r="D5" s="129" t="s">
        <v>632</v>
      </c>
    </row>
    <row r="6" spans="3:5">
      <c r="C6" s="154" t="s">
        <v>629</v>
      </c>
      <c r="D6" s="155">
        <v>9.7599999999999996E-3</v>
      </c>
      <c r="E6" s="156" t="s">
        <v>630</v>
      </c>
    </row>
    <row r="7" spans="3:5">
      <c r="C7" s="157" t="s">
        <v>489</v>
      </c>
      <c r="D7" s="158">
        <v>1.02</v>
      </c>
      <c r="E7" s="159" t="s">
        <v>626</v>
      </c>
    </row>
    <row r="8" spans="3:5">
      <c r="C8" s="157" t="s">
        <v>490</v>
      </c>
      <c r="D8" s="158">
        <v>1.36</v>
      </c>
      <c r="E8" s="159" t="s">
        <v>626</v>
      </c>
    </row>
    <row r="9" spans="3:5">
      <c r="C9" s="157" t="s">
        <v>491</v>
      </c>
      <c r="D9" s="158">
        <v>1.36</v>
      </c>
      <c r="E9" s="159" t="s">
        <v>626</v>
      </c>
    </row>
    <row r="10" spans="3:5" ht="17.25" thickBot="1">
      <c r="C10" s="160" t="s">
        <v>492</v>
      </c>
      <c r="D10" s="161">
        <v>1.36</v>
      </c>
      <c r="E10" s="162" t="s">
        <v>626</v>
      </c>
    </row>
  </sheetData>
  <sheetProtection algorithmName="SHA-512" hashValue="RsIesq/n3/ocy6P26SXsuCe7TIPBFbfoldMoZbZd3l4bOulXqYDpqcY30xVvRj8VSowXqf+ekKU+ncQZHimOnA==" saltValue="LMhikIilLj+UqjfyuDp1cw==" spinCount="100000" sheet="1" scenarios="1" formatRows="0"/>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c r="C3" t="s">
        <v>660</v>
      </c>
    </row>
    <row r="4" spans="3:3">
      <c r="C4" s="400" t="s">
        <v>855</v>
      </c>
    </row>
    <row r="5" spans="3:3">
      <c r="C5" s="401" t="s">
        <v>22</v>
      </c>
    </row>
    <row r="6" spans="3:3">
      <c r="C6" s="401" t="s">
        <v>23</v>
      </c>
    </row>
    <row r="7" spans="3:3">
      <c r="C7" s="401" t="s">
        <v>24</v>
      </c>
    </row>
    <row r="8" spans="3:3">
      <c r="C8" s="401" t="s">
        <v>25</v>
      </c>
    </row>
    <row r="9" spans="3:3">
      <c r="C9" s="401" t="s">
        <v>856</v>
      </c>
    </row>
    <row r="10" spans="3:3">
      <c r="C10" s="401" t="s">
        <v>26</v>
      </c>
    </row>
    <row r="11" spans="3:3">
      <c r="C11" s="401" t="s">
        <v>27</v>
      </c>
    </row>
    <row r="12" spans="3:3">
      <c r="C12" s="401" t="s">
        <v>28</v>
      </c>
    </row>
    <row r="13" spans="3:3">
      <c r="C13" s="401" t="s">
        <v>29</v>
      </c>
    </row>
    <row r="14" spans="3:3">
      <c r="C14" s="401" t="s">
        <v>30</v>
      </c>
    </row>
    <row r="15" spans="3:3">
      <c r="C15" s="401" t="s">
        <v>857</v>
      </c>
    </row>
    <row r="16" spans="3:3">
      <c r="C16" s="401" t="s">
        <v>31</v>
      </c>
    </row>
    <row r="17" spans="3:3">
      <c r="C17" s="401" t="s">
        <v>32</v>
      </c>
    </row>
    <row r="18" spans="3:3">
      <c r="C18" s="401" t="s">
        <v>858</v>
      </c>
    </row>
    <row r="19" spans="3:3">
      <c r="C19" s="401" t="s">
        <v>33</v>
      </c>
    </row>
    <row r="20" spans="3:3">
      <c r="C20" s="401" t="s">
        <v>34</v>
      </c>
    </row>
    <row r="21" spans="3:3">
      <c r="C21" s="401" t="s">
        <v>859</v>
      </c>
    </row>
    <row r="22" spans="3:3">
      <c r="C22" s="401" t="s">
        <v>35</v>
      </c>
    </row>
    <row r="23" spans="3:3">
      <c r="C23" s="401" t="s">
        <v>36</v>
      </c>
    </row>
    <row r="24" spans="3:3">
      <c r="C24" s="401" t="s">
        <v>37</v>
      </c>
    </row>
    <row r="25" spans="3:3">
      <c r="C25" s="401" t="s">
        <v>860</v>
      </c>
    </row>
    <row r="26" spans="3:3">
      <c r="C26" s="401" t="s">
        <v>861</v>
      </c>
    </row>
    <row r="27" spans="3:3">
      <c r="C27" s="401" t="s">
        <v>38</v>
      </c>
    </row>
    <row r="28" spans="3:3">
      <c r="C28" s="401" t="s">
        <v>862</v>
      </c>
    </row>
    <row r="29" spans="3:3">
      <c r="C29" s="401" t="s">
        <v>39</v>
      </c>
    </row>
    <row r="30" spans="3:3">
      <c r="C30" s="401" t="s">
        <v>40</v>
      </c>
    </row>
    <row r="31" spans="3:3">
      <c r="C31" s="401" t="s">
        <v>41</v>
      </c>
    </row>
    <row r="32" spans="3:3">
      <c r="C32" s="401" t="s">
        <v>863</v>
      </c>
    </row>
    <row r="33" spans="3:3">
      <c r="C33" s="401" t="s">
        <v>42</v>
      </c>
    </row>
    <row r="34" spans="3:3">
      <c r="C34" s="401" t="s">
        <v>43</v>
      </c>
    </row>
    <row r="35" spans="3:3">
      <c r="C35" s="401" t="s">
        <v>864</v>
      </c>
    </row>
    <row r="36" spans="3:3">
      <c r="C36" s="401" t="s">
        <v>44</v>
      </c>
    </row>
    <row r="37" spans="3:3">
      <c r="C37" s="401" t="s">
        <v>865</v>
      </c>
    </row>
    <row r="38" spans="3:3">
      <c r="C38" s="401" t="s">
        <v>866</v>
      </c>
    </row>
    <row r="39" spans="3:3">
      <c r="C39" s="401" t="s">
        <v>867</v>
      </c>
    </row>
    <row r="40" spans="3:3">
      <c r="C40" s="401" t="s">
        <v>45</v>
      </c>
    </row>
    <row r="41" spans="3:3">
      <c r="C41" s="401" t="s">
        <v>46</v>
      </c>
    </row>
    <row r="42" spans="3:3">
      <c r="C42" s="401" t="s">
        <v>868</v>
      </c>
    </row>
    <row r="43" spans="3:3">
      <c r="C43" s="401" t="s">
        <v>48</v>
      </c>
    </row>
    <row r="44" spans="3:3">
      <c r="C44" s="401" t="s">
        <v>47</v>
      </c>
    </row>
    <row r="45" spans="3:3">
      <c r="C45" s="401" t="s">
        <v>869</v>
      </c>
    </row>
    <row r="46" spans="3:3">
      <c r="C46" s="401" t="s">
        <v>49</v>
      </c>
    </row>
    <row r="47" spans="3:3">
      <c r="C47" s="401" t="s">
        <v>50</v>
      </c>
    </row>
    <row r="48" spans="3:3">
      <c r="C48" s="401" t="s">
        <v>51</v>
      </c>
    </row>
    <row r="49" spans="3:3">
      <c r="C49" s="401" t="s">
        <v>52</v>
      </c>
    </row>
    <row r="50" spans="3:3">
      <c r="C50" s="401" t="s">
        <v>53</v>
      </c>
    </row>
    <row r="51" spans="3:3">
      <c r="C51" s="401" t="s">
        <v>870</v>
      </c>
    </row>
    <row r="52" spans="3:3">
      <c r="C52" s="401" t="s">
        <v>54</v>
      </c>
    </row>
    <row r="53" spans="3:3">
      <c r="C53" s="401" t="s">
        <v>55</v>
      </c>
    </row>
    <row r="54" spans="3:3">
      <c r="C54" s="401" t="s">
        <v>56</v>
      </c>
    </row>
    <row r="55" spans="3:3">
      <c r="C55" s="401" t="s">
        <v>57</v>
      </c>
    </row>
    <row r="56" spans="3:3">
      <c r="C56" s="401" t="s">
        <v>871</v>
      </c>
    </row>
    <row r="57" spans="3:3">
      <c r="C57" s="401" t="s">
        <v>58</v>
      </c>
    </row>
    <row r="58" spans="3:3">
      <c r="C58" s="401" t="s">
        <v>59</v>
      </c>
    </row>
    <row r="59" spans="3:3">
      <c r="C59" s="401" t="s">
        <v>60</v>
      </c>
    </row>
    <row r="60" spans="3:3">
      <c r="C60" s="401" t="s">
        <v>61</v>
      </c>
    </row>
    <row r="61" spans="3:3">
      <c r="C61" s="401" t="s">
        <v>872</v>
      </c>
    </row>
    <row r="62" spans="3:3">
      <c r="C62" s="401" t="s">
        <v>62</v>
      </c>
    </row>
    <row r="63" spans="3:3">
      <c r="C63" s="401" t="s">
        <v>63</v>
      </c>
    </row>
    <row r="64" spans="3:3">
      <c r="C64" s="401" t="s">
        <v>64</v>
      </c>
    </row>
    <row r="65" spans="3:3">
      <c r="C65" s="401" t="s">
        <v>65</v>
      </c>
    </row>
    <row r="66" spans="3:3">
      <c r="C66" s="401" t="s">
        <v>66</v>
      </c>
    </row>
    <row r="67" spans="3:3">
      <c r="C67" s="401" t="s">
        <v>67</v>
      </c>
    </row>
    <row r="68" spans="3:3">
      <c r="C68" s="401" t="s">
        <v>873</v>
      </c>
    </row>
    <row r="69" spans="3:3">
      <c r="C69" s="401" t="s">
        <v>874</v>
      </c>
    </row>
    <row r="70" spans="3:3">
      <c r="C70" s="401" t="s">
        <v>68</v>
      </c>
    </row>
    <row r="71" spans="3:3">
      <c r="C71" s="401" t="s">
        <v>69</v>
      </c>
    </row>
    <row r="72" spans="3:3">
      <c r="C72" s="401" t="s">
        <v>70</v>
      </c>
    </row>
    <row r="73" spans="3:3">
      <c r="C73" s="401" t="s">
        <v>71</v>
      </c>
    </row>
    <row r="74" spans="3:3">
      <c r="C74" s="401" t="s">
        <v>72</v>
      </c>
    </row>
    <row r="75" spans="3:3">
      <c r="C75" s="401" t="s">
        <v>73</v>
      </c>
    </row>
    <row r="76" spans="3:3">
      <c r="C76" s="401" t="s">
        <v>74</v>
      </c>
    </row>
    <row r="77" spans="3:3">
      <c r="C77" s="401" t="s">
        <v>75</v>
      </c>
    </row>
    <row r="78" spans="3:3">
      <c r="C78" s="401" t="s">
        <v>875</v>
      </c>
    </row>
    <row r="79" spans="3:3">
      <c r="C79" s="401" t="s">
        <v>876</v>
      </c>
    </row>
    <row r="80" spans="3:3">
      <c r="C80" s="401" t="s">
        <v>76</v>
      </c>
    </row>
    <row r="81" spans="3:3">
      <c r="C81" s="401" t="s">
        <v>877</v>
      </c>
    </row>
    <row r="82" spans="3:3">
      <c r="C82" s="401" t="s">
        <v>878</v>
      </c>
    </row>
    <row r="83" spans="3:3">
      <c r="C83" s="401" t="s">
        <v>879</v>
      </c>
    </row>
    <row r="84" spans="3:3">
      <c r="C84" s="401" t="s">
        <v>77</v>
      </c>
    </row>
    <row r="85" spans="3:3">
      <c r="C85" s="401" t="s">
        <v>78</v>
      </c>
    </row>
    <row r="86" spans="3:3">
      <c r="C86" s="401" t="s">
        <v>79</v>
      </c>
    </row>
    <row r="87" spans="3:3">
      <c r="C87" s="401" t="s">
        <v>80</v>
      </c>
    </row>
    <row r="88" spans="3:3">
      <c r="C88" s="401" t="s">
        <v>880</v>
      </c>
    </row>
    <row r="89" spans="3:3">
      <c r="C89" s="401" t="s">
        <v>81</v>
      </c>
    </row>
    <row r="90" spans="3:3">
      <c r="C90" s="401" t="s">
        <v>82</v>
      </c>
    </row>
    <row r="91" spans="3:3">
      <c r="C91" s="401" t="s">
        <v>83</v>
      </c>
    </row>
    <row r="92" spans="3:3">
      <c r="C92" s="401" t="s">
        <v>84</v>
      </c>
    </row>
    <row r="93" spans="3:3">
      <c r="C93" s="401" t="s">
        <v>85</v>
      </c>
    </row>
    <row r="94" spans="3:3">
      <c r="C94" s="401" t="s">
        <v>86</v>
      </c>
    </row>
    <row r="95" spans="3:3">
      <c r="C95" s="401" t="s">
        <v>881</v>
      </c>
    </row>
    <row r="96" spans="3:3">
      <c r="C96" s="401" t="s">
        <v>87</v>
      </c>
    </row>
    <row r="97" spans="3:3">
      <c r="C97" s="401" t="s">
        <v>88</v>
      </c>
    </row>
    <row r="98" spans="3:3">
      <c r="C98" s="401" t="s">
        <v>882</v>
      </c>
    </row>
    <row r="99" spans="3:3">
      <c r="C99" s="401" t="s">
        <v>89</v>
      </c>
    </row>
    <row r="100" spans="3:3">
      <c r="C100" s="401" t="s">
        <v>883</v>
      </c>
    </row>
    <row r="101" spans="3:3">
      <c r="C101" s="401" t="s">
        <v>90</v>
      </c>
    </row>
    <row r="102" spans="3:3">
      <c r="C102" s="401" t="s">
        <v>91</v>
      </c>
    </row>
    <row r="103" spans="3:3">
      <c r="C103" s="401" t="s">
        <v>92</v>
      </c>
    </row>
    <row r="104" spans="3:3">
      <c r="C104" s="401" t="s">
        <v>93</v>
      </c>
    </row>
    <row r="105" spans="3:3">
      <c r="C105" s="401" t="s">
        <v>94</v>
      </c>
    </row>
    <row r="106" spans="3:3">
      <c r="C106" s="401" t="s">
        <v>95</v>
      </c>
    </row>
    <row r="107" spans="3:3">
      <c r="C107" s="401" t="s">
        <v>96</v>
      </c>
    </row>
    <row r="108" spans="3:3">
      <c r="C108" s="401" t="s">
        <v>884</v>
      </c>
    </row>
    <row r="109" spans="3:3">
      <c r="C109" s="401" t="s">
        <v>97</v>
      </c>
    </row>
    <row r="110" spans="3:3">
      <c r="C110" s="401" t="s">
        <v>885</v>
      </c>
    </row>
    <row r="111" spans="3:3">
      <c r="C111" s="401" t="s">
        <v>98</v>
      </c>
    </row>
    <row r="112" spans="3:3">
      <c r="C112" s="401" t="s">
        <v>99</v>
      </c>
    </row>
    <row r="113" spans="3:3">
      <c r="C113" s="401" t="s">
        <v>100</v>
      </c>
    </row>
    <row r="114" spans="3:3">
      <c r="C114" s="401" t="s">
        <v>886</v>
      </c>
    </row>
    <row r="115" spans="3:3">
      <c r="C115" s="401" t="s">
        <v>101</v>
      </c>
    </row>
    <row r="116" spans="3:3">
      <c r="C116" s="401" t="s">
        <v>102</v>
      </c>
    </row>
    <row r="117" spans="3:3">
      <c r="C117" s="401" t="s">
        <v>103</v>
      </c>
    </row>
    <row r="118" spans="3:3">
      <c r="C118" s="401" t="s">
        <v>104</v>
      </c>
    </row>
    <row r="119" spans="3:3">
      <c r="C119" s="401" t="s">
        <v>105</v>
      </c>
    </row>
    <row r="120" spans="3:3">
      <c r="C120" s="401" t="s">
        <v>106</v>
      </c>
    </row>
    <row r="121" spans="3:3">
      <c r="C121" s="401" t="s">
        <v>887</v>
      </c>
    </row>
    <row r="122" spans="3:3">
      <c r="C122" s="401" t="s">
        <v>107</v>
      </c>
    </row>
    <row r="123" spans="3:3">
      <c r="C123" s="401" t="s">
        <v>108</v>
      </c>
    </row>
    <row r="124" spans="3:3">
      <c r="C124" s="401" t="s">
        <v>109</v>
      </c>
    </row>
    <row r="125" spans="3:3">
      <c r="C125" s="401" t="s">
        <v>110</v>
      </c>
    </row>
    <row r="126" spans="3:3">
      <c r="C126" s="401" t="s">
        <v>888</v>
      </c>
    </row>
    <row r="127" spans="3:3">
      <c r="C127" s="401" t="s">
        <v>111</v>
      </c>
    </row>
    <row r="128" spans="3:3">
      <c r="C128" s="401" t="s">
        <v>112</v>
      </c>
    </row>
    <row r="129" spans="3:3">
      <c r="C129" s="401" t="s">
        <v>113</v>
      </c>
    </row>
    <row r="130" spans="3:3">
      <c r="C130" s="401" t="s">
        <v>114</v>
      </c>
    </row>
    <row r="131" spans="3:3">
      <c r="C131" s="401" t="s">
        <v>115</v>
      </c>
    </row>
    <row r="132" spans="3:3">
      <c r="C132" s="401" t="s">
        <v>116</v>
      </c>
    </row>
    <row r="133" spans="3:3">
      <c r="C133" s="401" t="s">
        <v>117</v>
      </c>
    </row>
    <row r="134" spans="3:3">
      <c r="C134" s="401" t="s">
        <v>118</v>
      </c>
    </row>
    <row r="135" spans="3:3">
      <c r="C135" s="401" t="s">
        <v>119</v>
      </c>
    </row>
    <row r="136" spans="3:3">
      <c r="C136" s="401" t="s">
        <v>889</v>
      </c>
    </row>
    <row r="137" spans="3:3">
      <c r="C137" s="401" t="s">
        <v>120</v>
      </c>
    </row>
    <row r="138" spans="3:3">
      <c r="C138" s="401" t="s">
        <v>121</v>
      </c>
    </row>
    <row r="139" spans="3:3">
      <c r="C139" s="401" t="s">
        <v>890</v>
      </c>
    </row>
    <row r="140" spans="3:3">
      <c r="C140" s="401" t="s">
        <v>122</v>
      </c>
    </row>
    <row r="141" spans="3:3">
      <c r="C141" s="401" t="s">
        <v>123</v>
      </c>
    </row>
    <row r="142" spans="3:3">
      <c r="C142" s="401" t="s">
        <v>124</v>
      </c>
    </row>
    <row r="143" spans="3:3">
      <c r="C143" s="401" t="s">
        <v>125</v>
      </c>
    </row>
    <row r="144" spans="3:3">
      <c r="C144" s="401" t="s">
        <v>126</v>
      </c>
    </row>
    <row r="145" spans="3:3">
      <c r="C145" s="401" t="s">
        <v>127</v>
      </c>
    </row>
    <row r="146" spans="3:3">
      <c r="C146" s="401" t="s">
        <v>891</v>
      </c>
    </row>
    <row r="147" spans="3:3">
      <c r="C147" s="401" t="s">
        <v>128</v>
      </c>
    </row>
    <row r="148" spans="3:3">
      <c r="C148" s="401" t="s">
        <v>129</v>
      </c>
    </row>
    <row r="149" spans="3:3">
      <c r="C149" s="401" t="s">
        <v>130</v>
      </c>
    </row>
    <row r="150" spans="3:3">
      <c r="C150" s="401" t="s">
        <v>131</v>
      </c>
    </row>
    <row r="151" spans="3:3">
      <c r="C151" s="401" t="s">
        <v>132</v>
      </c>
    </row>
    <row r="152" spans="3:3">
      <c r="C152" s="401" t="s">
        <v>133</v>
      </c>
    </row>
    <row r="153" spans="3:3">
      <c r="C153" s="401" t="s">
        <v>892</v>
      </c>
    </row>
    <row r="154" spans="3:3">
      <c r="C154" s="401" t="s">
        <v>134</v>
      </c>
    </row>
    <row r="155" spans="3:3">
      <c r="C155" s="401" t="s">
        <v>135</v>
      </c>
    </row>
    <row r="156" spans="3:3">
      <c r="C156" s="401" t="s">
        <v>893</v>
      </c>
    </row>
    <row r="157" spans="3:3">
      <c r="C157" s="401" t="s">
        <v>136</v>
      </c>
    </row>
    <row r="158" spans="3:3">
      <c r="C158" s="401" t="s">
        <v>137</v>
      </c>
    </row>
    <row r="159" spans="3:3">
      <c r="C159" s="401" t="s">
        <v>138</v>
      </c>
    </row>
    <row r="160" spans="3:3">
      <c r="C160" s="401" t="s">
        <v>894</v>
      </c>
    </row>
    <row r="161" spans="3:3">
      <c r="C161" s="401" t="s">
        <v>139</v>
      </c>
    </row>
    <row r="162" spans="3:3">
      <c r="C162" s="401" t="s">
        <v>140</v>
      </c>
    </row>
    <row r="163" spans="3:3">
      <c r="C163" s="401" t="s">
        <v>895</v>
      </c>
    </row>
    <row r="164" spans="3:3">
      <c r="C164" s="401" t="s">
        <v>896</v>
      </c>
    </row>
    <row r="165" spans="3:3">
      <c r="C165" s="401" t="s">
        <v>141</v>
      </c>
    </row>
    <row r="166" spans="3:3">
      <c r="C166" s="401" t="s">
        <v>897</v>
      </c>
    </row>
    <row r="167" spans="3:3">
      <c r="C167" s="401" t="s">
        <v>898</v>
      </c>
    </row>
    <row r="168" spans="3:3">
      <c r="C168" s="401" t="s">
        <v>142</v>
      </c>
    </row>
    <row r="169" spans="3:3">
      <c r="C169" s="401" t="s">
        <v>143</v>
      </c>
    </row>
    <row r="170" spans="3:3">
      <c r="C170" s="401" t="s">
        <v>899</v>
      </c>
    </row>
    <row r="171" spans="3:3">
      <c r="C171" s="401" t="s">
        <v>144</v>
      </c>
    </row>
    <row r="172" spans="3:3">
      <c r="C172" s="401" t="s">
        <v>900</v>
      </c>
    </row>
    <row r="173" spans="3:3">
      <c r="C173" s="401" t="s">
        <v>145</v>
      </c>
    </row>
    <row r="174" spans="3:3">
      <c r="C174" s="401" t="s">
        <v>146</v>
      </c>
    </row>
    <row r="175" spans="3:3">
      <c r="C175" s="401" t="s">
        <v>901</v>
      </c>
    </row>
    <row r="176" spans="3:3">
      <c r="C176" s="401" t="s">
        <v>147</v>
      </c>
    </row>
    <row r="177" spans="3:3">
      <c r="C177" s="401" t="s">
        <v>148</v>
      </c>
    </row>
    <row r="178" spans="3:3">
      <c r="C178" s="401" t="s">
        <v>149</v>
      </c>
    </row>
    <row r="179" spans="3:3">
      <c r="C179" s="401" t="s">
        <v>150</v>
      </c>
    </row>
    <row r="180" spans="3:3">
      <c r="C180" s="401" t="s">
        <v>151</v>
      </c>
    </row>
    <row r="181" spans="3:3">
      <c r="C181" s="401" t="s">
        <v>152</v>
      </c>
    </row>
    <row r="182" spans="3:3">
      <c r="C182" s="401" t="s">
        <v>153</v>
      </c>
    </row>
    <row r="183" spans="3:3">
      <c r="C183" s="401" t="s">
        <v>154</v>
      </c>
    </row>
    <row r="184" spans="3:3">
      <c r="C184" s="401" t="s">
        <v>902</v>
      </c>
    </row>
    <row r="185" spans="3:3">
      <c r="C185" s="401" t="s">
        <v>155</v>
      </c>
    </row>
    <row r="186" spans="3:3">
      <c r="C186" s="401" t="s">
        <v>156</v>
      </c>
    </row>
    <row r="187" spans="3:3">
      <c r="C187" s="401" t="s">
        <v>157</v>
      </c>
    </row>
    <row r="188" spans="3:3">
      <c r="C188" s="401" t="s">
        <v>158</v>
      </c>
    </row>
    <row r="189" spans="3:3">
      <c r="C189" s="401" t="s">
        <v>159</v>
      </c>
    </row>
    <row r="190" spans="3:3">
      <c r="C190" s="401" t="s">
        <v>160</v>
      </c>
    </row>
    <row r="191" spans="3:3">
      <c r="C191" s="401" t="s">
        <v>903</v>
      </c>
    </row>
    <row r="192" spans="3:3">
      <c r="C192" s="401" t="s">
        <v>161</v>
      </c>
    </row>
    <row r="193" spans="3:3">
      <c r="C193" s="401" t="s">
        <v>162</v>
      </c>
    </row>
    <row r="194" spans="3:3">
      <c r="C194" s="401" t="s">
        <v>163</v>
      </c>
    </row>
    <row r="195" spans="3:3">
      <c r="C195" s="401" t="s">
        <v>164</v>
      </c>
    </row>
    <row r="196" spans="3:3">
      <c r="C196" s="401" t="s">
        <v>165</v>
      </c>
    </row>
    <row r="197" spans="3:3">
      <c r="C197" s="401" t="s">
        <v>166</v>
      </c>
    </row>
    <row r="198" spans="3:3">
      <c r="C198" s="401" t="s">
        <v>904</v>
      </c>
    </row>
    <row r="199" spans="3:3">
      <c r="C199" s="401" t="s">
        <v>167</v>
      </c>
    </row>
    <row r="200" spans="3:3">
      <c r="C200" s="401" t="s">
        <v>168</v>
      </c>
    </row>
    <row r="201" spans="3:3">
      <c r="C201" s="401" t="s">
        <v>169</v>
      </c>
    </row>
    <row r="202" spans="3:3">
      <c r="C202" s="401" t="s">
        <v>170</v>
      </c>
    </row>
    <row r="203" spans="3:3">
      <c r="C203" s="401" t="s">
        <v>171</v>
      </c>
    </row>
    <row r="204" spans="3:3">
      <c r="C204" s="401" t="s">
        <v>172</v>
      </c>
    </row>
    <row r="205" spans="3:3">
      <c r="C205" s="401" t="s">
        <v>173</v>
      </c>
    </row>
    <row r="206" spans="3:3">
      <c r="C206" s="401" t="s">
        <v>174</v>
      </c>
    </row>
    <row r="207" spans="3:3">
      <c r="C207" s="401" t="s">
        <v>905</v>
      </c>
    </row>
    <row r="208" spans="3:3">
      <c r="C208" s="401" t="s">
        <v>175</v>
      </c>
    </row>
    <row r="209" spans="3:3">
      <c r="C209" s="401" t="s">
        <v>176</v>
      </c>
    </row>
    <row r="210" spans="3:3">
      <c r="C210" s="401" t="s">
        <v>177</v>
      </c>
    </row>
    <row r="211" spans="3:3">
      <c r="C211" s="401" t="s">
        <v>906</v>
      </c>
    </row>
    <row r="212" spans="3:3">
      <c r="C212" s="401" t="s">
        <v>178</v>
      </c>
    </row>
    <row r="213" spans="3:3">
      <c r="C213" s="401" t="s">
        <v>179</v>
      </c>
    </row>
    <row r="214" spans="3:3">
      <c r="C214" s="401" t="s">
        <v>907</v>
      </c>
    </row>
    <row r="215" spans="3:3">
      <c r="C215" s="401" t="s">
        <v>180</v>
      </c>
    </row>
    <row r="216" spans="3:3">
      <c r="C216" s="401" t="s">
        <v>181</v>
      </c>
    </row>
    <row r="217" spans="3:3">
      <c r="C217" s="401" t="s">
        <v>182</v>
      </c>
    </row>
    <row r="218" spans="3:3">
      <c r="C218" s="401" t="s">
        <v>908</v>
      </c>
    </row>
    <row r="219" spans="3:3">
      <c r="C219" s="401" t="s">
        <v>183</v>
      </c>
    </row>
    <row r="220" spans="3:3">
      <c r="C220" s="401" t="s">
        <v>184</v>
      </c>
    </row>
    <row r="221" spans="3:3">
      <c r="C221" s="401" t="s">
        <v>185</v>
      </c>
    </row>
    <row r="222" spans="3:3">
      <c r="C222" s="401" t="s">
        <v>186</v>
      </c>
    </row>
    <row r="223" spans="3:3">
      <c r="C223" s="401" t="s">
        <v>187</v>
      </c>
    </row>
    <row r="224" spans="3:3">
      <c r="C224" s="401" t="s">
        <v>188</v>
      </c>
    </row>
    <row r="225" spans="3:3">
      <c r="C225" s="401" t="s">
        <v>189</v>
      </c>
    </row>
    <row r="226" spans="3:3">
      <c r="C226" s="401" t="s">
        <v>190</v>
      </c>
    </row>
    <row r="227" spans="3:3">
      <c r="C227" s="401" t="s">
        <v>191</v>
      </c>
    </row>
    <row r="228" spans="3:3">
      <c r="C228" s="401" t="s">
        <v>909</v>
      </c>
    </row>
    <row r="229" spans="3:3">
      <c r="C229" s="401" t="s">
        <v>192</v>
      </c>
    </row>
    <row r="230" spans="3:3">
      <c r="C230" s="401" t="s">
        <v>910</v>
      </c>
    </row>
    <row r="231" spans="3:3">
      <c r="C231" s="401" t="s">
        <v>193</v>
      </c>
    </row>
    <row r="232" spans="3:3">
      <c r="C232" s="401" t="s">
        <v>911</v>
      </c>
    </row>
    <row r="233" spans="3:3">
      <c r="C233" s="401" t="s">
        <v>194</v>
      </c>
    </row>
    <row r="234" spans="3:3">
      <c r="C234" s="401" t="s">
        <v>912</v>
      </c>
    </row>
    <row r="235" spans="3:3">
      <c r="C235" s="401" t="s">
        <v>195</v>
      </c>
    </row>
    <row r="236" spans="3:3">
      <c r="C236" s="401" t="s">
        <v>196</v>
      </c>
    </row>
    <row r="237" spans="3:3">
      <c r="C237" s="401" t="s">
        <v>197</v>
      </c>
    </row>
    <row r="238" spans="3:3">
      <c r="C238" s="401" t="s">
        <v>913</v>
      </c>
    </row>
    <row r="239" spans="3:3">
      <c r="C239" s="401" t="s">
        <v>198</v>
      </c>
    </row>
    <row r="240" spans="3:3">
      <c r="C240" s="401" t="s">
        <v>199</v>
      </c>
    </row>
    <row r="241" spans="3:3">
      <c r="C241" s="401" t="s">
        <v>200</v>
      </c>
    </row>
    <row r="242" spans="3:3">
      <c r="C242" s="401" t="s">
        <v>914</v>
      </c>
    </row>
    <row r="243" spans="3:3">
      <c r="C243" s="401" t="s">
        <v>201</v>
      </c>
    </row>
    <row r="244" spans="3:3">
      <c r="C244" s="401" t="s">
        <v>202</v>
      </c>
    </row>
    <row r="245" spans="3:3">
      <c r="C245" s="401" t="s">
        <v>203</v>
      </c>
    </row>
    <row r="246" spans="3:3">
      <c r="C246" s="401" t="s">
        <v>915</v>
      </c>
    </row>
    <row r="247" spans="3:3">
      <c r="C247" s="401" t="s">
        <v>204</v>
      </c>
    </row>
    <row r="248" spans="3:3">
      <c r="C248" s="401" t="s">
        <v>205</v>
      </c>
    </row>
    <row r="249" spans="3:3">
      <c r="C249" s="401" t="s">
        <v>916</v>
      </c>
    </row>
    <row r="250" spans="3:3">
      <c r="C250" s="401" t="s">
        <v>206</v>
      </c>
    </row>
    <row r="251" spans="3:3">
      <c r="C251" s="401" t="s">
        <v>917</v>
      </c>
    </row>
    <row r="252" spans="3:3">
      <c r="C252" s="401" t="s">
        <v>207</v>
      </c>
    </row>
    <row r="253" spans="3:3">
      <c r="C253" s="401" t="s">
        <v>208</v>
      </c>
    </row>
    <row r="254" spans="3:3">
      <c r="C254" s="401" t="s">
        <v>209</v>
      </c>
    </row>
    <row r="255" spans="3:3">
      <c r="C255" s="401" t="s">
        <v>210</v>
      </c>
    </row>
    <row r="256" spans="3:3">
      <c r="C256" s="401" t="s">
        <v>211</v>
      </c>
    </row>
    <row r="257" spans="3:3">
      <c r="C257" s="401" t="s">
        <v>212</v>
      </c>
    </row>
    <row r="258" spans="3:3">
      <c r="C258" s="401" t="s">
        <v>918</v>
      </c>
    </row>
    <row r="259" spans="3:3">
      <c r="C259" s="401" t="s">
        <v>213</v>
      </c>
    </row>
    <row r="260" spans="3:3">
      <c r="C260" s="401" t="s">
        <v>919</v>
      </c>
    </row>
    <row r="261" spans="3:3">
      <c r="C261" s="401" t="s">
        <v>214</v>
      </c>
    </row>
    <row r="262" spans="3:3">
      <c r="C262" s="401" t="s">
        <v>215</v>
      </c>
    </row>
    <row r="263" spans="3:3">
      <c r="C263" s="401" t="s">
        <v>216</v>
      </c>
    </row>
    <row r="264" spans="3:3">
      <c r="C264" s="401" t="s">
        <v>217</v>
      </c>
    </row>
    <row r="265" spans="3:3">
      <c r="C265" s="401" t="s">
        <v>920</v>
      </c>
    </row>
    <row r="266" spans="3:3">
      <c r="C266" s="401" t="s">
        <v>218</v>
      </c>
    </row>
    <row r="267" spans="3:3">
      <c r="C267" s="401" t="s">
        <v>219</v>
      </c>
    </row>
    <row r="268" spans="3:3">
      <c r="C268" s="401" t="s">
        <v>220</v>
      </c>
    </row>
    <row r="269" spans="3:3">
      <c r="C269" s="401" t="s">
        <v>221</v>
      </c>
    </row>
    <row r="270" spans="3:3">
      <c r="C270" s="401" t="s">
        <v>222</v>
      </c>
    </row>
    <row r="271" spans="3:3">
      <c r="C271" s="401" t="s">
        <v>921</v>
      </c>
    </row>
    <row r="272" spans="3:3">
      <c r="C272" s="401" t="s">
        <v>223</v>
      </c>
    </row>
    <row r="273" spans="3:3">
      <c r="C273" s="401" t="s">
        <v>224</v>
      </c>
    </row>
    <row r="274" spans="3:3">
      <c r="C274" s="401" t="s">
        <v>225</v>
      </c>
    </row>
    <row r="275" spans="3:3">
      <c r="C275" s="401" t="s">
        <v>226</v>
      </c>
    </row>
    <row r="276" spans="3:3">
      <c r="C276" s="401" t="s">
        <v>922</v>
      </c>
    </row>
    <row r="277" spans="3:3">
      <c r="C277" s="401" t="s">
        <v>227</v>
      </c>
    </row>
    <row r="278" spans="3:3">
      <c r="C278" s="401" t="s">
        <v>228</v>
      </c>
    </row>
    <row r="279" spans="3:3">
      <c r="C279" s="401" t="s">
        <v>923</v>
      </c>
    </row>
    <row r="280" spans="3:3">
      <c r="C280" s="401" t="s">
        <v>229</v>
      </c>
    </row>
    <row r="281" spans="3:3">
      <c r="C281" s="401" t="s">
        <v>230</v>
      </c>
    </row>
    <row r="282" spans="3:3">
      <c r="C282" s="401" t="s">
        <v>924</v>
      </c>
    </row>
    <row r="283" spans="3:3">
      <c r="C283" s="401" t="s">
        <v>231</v>
      </c>
    </row>
    <row r="284" spans="3:3">
      <c r="C284" s="401" t="s">
        <v>232</v>
      </c>
    </row>
    <row r="285" spans="3:3">
      <c r="C285" s="401" t="s">
        <v>233</v>
      </c>
    </row>
    <row r="286" spans="3:3">
      <c r="C286" s="401" t="s">
        <v>234</v>
      </c>
    </row>
    <row r="287" spans="3:3">
      <c r="C287" s="401" t="s">
        <v>235</v>
      </c>
    </row>
    <row r="288" spans="3:3">
      <c r="C288" s="401" t="s">
        <v>236</v>
      </c>
    </row>
    <row r="289" spans="3:3">
      <c r="C289" s="401" t="s">
        <v>925</v>
      </c>
    </row>
    <row r="290" spans="3:3">
      <c r="C290" s="401" t="s">
        <v>237</v>
      </c>
    </row>
    <row r="291" spans="3:3">
      <c r="C291" s="401" t="s">
        <v>926</v>
      </c>
    </row>
    <row r="292" spans="3:3">
      <c r="C292" s="401" t="s">
        <v>238</v>
      </c>
    </row>
    <row r="293" spans="3:3">
      <c r="C293" s="401" t="s">
        <v>927</v>
      </c>
    </row>
    <row r="294" spans="3:3">
      <c r="C294" s="401" t="s">
        <v>928</v>
      </c>
    </row>
    <row r="295" spans="3:3">
      <c r="C295" s="401" t="s">
        <v>239</v>
      </c>
    </row>
    <row r="296" spans="3:3">
      <c r="C296" s="401" t="s">
        <v>240</v>
      </c>
    </row>
    <row r="297" spans="3:3">
      <c r="C297" s="401" t="s">
        <v>929</v>
      </c>
    </row>
    <row r="298" spans="3:3">
      <c r="C298" s="401" t="s">
        <v>241</v>
      </c>
    </row>
    <row r="299" spans="3:3">
      <c r="C299" s="401" t="s">
        <v>242</v>
      </c>
    </row>
    <row r="300" spans="3:3">
      <c r="C300" s="401" t="s">
        <v>930</v>
      </c>
    </row>
    <row r="301" spans="3:3">
      <c r="C301" s="401" t="s">
        <v>243</v>
      </c>
    </row>
    <row r="302" spans="3:3">
      <c r="C302" s="401" t="s">
        <v>244</v>
      </c>
    </row>
    <row r="303" spans="3:3">
      <c r="C303" s="401" t="s">
        <v>245</v>
      </c>
    </row>
    <row r="304" spans="3:3">
      <c r="C304" s="401" t="s">
        <v>246</v>
      </c>
    </row>
    <row r="305" spans="3:3">
      <c r="C305" s="401" t="s">
        <v>247</v>
      </c>
    </row>
    <row r="306" spans="3:3">
      <c r="C306" s="401" t="s">
        <v>248</v>
      </c>
    </row>
    <row r="307" spans="3:3">
      <c r="C307" s="401" t="s">
        <v>931</v>
      </c>
    </row>
    <row r="308" spans="3:3">
      <c r="C308" s="401" t="s">
        <v>249</v>
      </c>
    </row>
    <row r="309" spans="3:3">
      <c r="C309" s="401" t="s">
        <v>250</v>
      </c>
    </row>
    <row r="310" spans="3:3">
      <c r="C310" s="401" t="s">
        <v>251</v>
      </c>
    </row>
    <row r="311" spans="3:3">
      <c r="C311" s="401" t="s">
        <v>252</v>
      </c>
    </row>
    <row r="312" spans="3:3">
      <c r="C312" s="401" t="s">
        <v>932</v>
      </c>
    </row>
    <row r="313" spans="3:3">
      <c r="C313" s="401" t="s">
        <v>253</v>
      </c>
    </row>
    <row r="314" spans="3:3">
      <c r="C314" s="401" t="s">
        <v>254</v>
      </c>
    </row>
    <row r="315" spans="3:3">
      <c r="C315" s="401" t="s">
        <v>255</v>
      </c>
    </row>
    <row r="316" spans="3:3">
      <c r="C316" s="401" t="s">
        <v>256</v>
      </c>
    </row>
    <row r="317" spans="3:3">
      <c r="C317" s="401" t="s">
        <v>933</v>
      </c>
    </row>
    <row r="318" spans="3:3">
      <c r="C318" s="401" t="s">
        <v>934</v>
      </c>
    </row>
    <row r="319" spans="3:3">
      <c r="C319" s="401" t="s">
        <v>935</v>
      </c>
    </row>
    <row r="320" spans="3:3">
      <c r="C320" s="401" t="s">
        <v>936</v>
      </c>
    </row>
    <row r="321" spans="3:3">
      <c r="C321" s="401" t="s">
        <v>937</v>
      </c>
    </row>
    <row r="322" spans="3:3">
      <c r="C322" s="401" t="s">
        <v>938</v>
      </c>
    </row>
    <row r="323" spans="3:3">
      <c r="C323" s="401" t="s">
        <v>939</v>
      </c>
    </row>
    <row r="324" spans="3:3">
      <c r="C324" s="401" t="s">
        <v>940</v>
      </c>
    </row>
    <row r="325" spans="3:3">
      <c r="C325" s="401" t="s">
        <v>941</v>
      </c>
    </row>
    <row r="326" spans="3:3">
      <c r="C326" s="401" t="s">
        <v>257</v>
      </c>
    </row>
    <row r="327" spans="3:3">
      <c r="C327" s="401" t="s">
        <v>258</v>
      </c>
    </row>
    <row r="328" spans="3:3">
      <c r="C328" s="401" t="s">
        <v>259</v>
      </c>
    </row>
    <row r="329" spans="3:3">
      <c r="C329" s="401" t="s">
        <v>260</v>
      </c>
    </row>
    <row r="330" spans="3:3">
      <c r="C330" s="401" t="s">
        <v>261</v>
      </c>
    </row>
    <row r="331" spans="3:3">
      <c r="C331" s="401" t="s">
        <v>942</v>
      </c>
    </row>
    <row r="332" spans="3:3">
      <c r="C332" s="401" t="s">
        <v>262</v>
      </c>
    </row>
    <row r="333" spans="3:3">
      <c r="C333" s="401" t="s">
        <v>263</v>
      </c>
    </row>
    <row r="334" spans="3:3">
      <c r="C334" s="401" t="s">
        <v>264</v>
      </c>
    </row>
    <row r="335" spans="3:3">
      <c r="C335" s="401" t="s">
        <v>265</v>
      </c>
    </row>
    <row r="336" spans="3:3">
      <c r="C336" s="401" t="s">
        <v>266</v>
      </c>
    </row>
    <row r="337" spans="3:3">
      <c r="C337" s="401" t="s">
        <v>267</v>
      </c>
    </row>
    <row r="338" spans="3:3">
      <c r="C338" s="401" t="s">
        <v>268</v>
      </c>
    </row>
    <row r="339" spans="3:3">
      <c r="C339" s="401" t="s">
        <v>943</v>
      </c>
    </row>
    <row r="340" spans="3:3">
      <c r="C340" s="401" t="s">
        <v>269</v>
      </c>
    </row>
    <row r="341" spans="3:3">
      <c r="C341" s="401" t="s">
        <v>270</v>
      </c>
    </row>
    <row r="342" spans="3:3">
      <c r="C342" s="401" t="s">
        <v>944</v>
      </c>
    </row>
    <row r="343" spans="3:3">
      <c r="C343" s="401" t="s">
        <v>945</v>
      </c>
    </row>
    <row r="344" spans="3:3">
      <c r="C344" s="401" t="s">
        <v>271</v>
      </c>
    </row>
    <row r="345" spans="3:3">
      <c r="C345" s="401" t="s">
        <v>272</v>
      </c>
    </row>
    <row r="346" spans="3:3">
      <c r="C346" s="401" t="s">
        <v>273</v>
      </c>
    </row>
    <row r="347" spans="3:3">
      <c r="C347" s="401" t="s">
        <v>274</v>
      </c>
    </row>
    <row r="348" spans="3:3">
      <c r="C348" s="401" t="s">
        <v>275</v>
      </c>
    </row>
    <row r="349" spans="3:3">
      <c r="C349" s="401" t="s">
        <v>276</v>
      </c>
    </row>
    <row r="350" spans="3:3">
      <c r="C350" s="401" t="s">
        <v>277</v>
      </c>
    </row>
    <row r="351" spans="3:3">
      <c r="C351" s="401" t="s">
        <v>278</v>
      </c>
    </row>
    <row r="352" spans="3:3">
      <c r="C352" s="401" t="s">
        <v>279</v>
      </c>
    </row>
    <row r="353" spans="3:3">
      <c r="C353" s="401" t="s">
        <v>946</v>
      </c>
    </row>
    <row r="354" spans="3:3">
      <c r="C354" s="401" t="s">
        <v>280</v>
      </c>
    </row>
    <row r="355" spans="3:3">
      <c r="C355" s="401" t="s">
        <v>281</v>
      </c>
    </row>
    <row r="356" spans="3:3">
      <c r="C356" s="401" t="s">
        <v>282</v>
      </c>
    </row>
    <row r="357" spans="3:3">
      <c r="C357" s="401" t="s">
        <v>947</v>
      </c>
    </row>
    <row r="358" spans="3:3">
      <c r="C358" s="401" t="s">
        <v>283</v>
      </c>
    </row>
    <row r="359" spans="3:3">
      <c r="C359" s="401" t="s">
        <v>284</v>
      </c>
    </row>
    <row r="360" spans="3:3">
      <c r="C360" s="401" t="s">
        <v>948</v>
      </c>
    </row>
    <row r="361" spans="3:3">
      <c r="C361" s="401" t="s">
        <v>285</v>
      </c>
    </row>
    <row r="362" spans="3:3">
      <c r="C362" s="401" t="s">
        <v>286</v>
      </c>
    </row>
    <row r="363" spans="3:3">
      <c r="C363" s="401" t="s">
        <v>949</v>
      </c>
    </row>
    <row r="364" spans="3:3">
      <c r="C364" s="401" t="s">
        <v>287</v>
      </c>
    </row>
    <row r="365" spans="3:3">
      <c r="C365" s="401" t="s">
        <v>288</v>
      </c>
    </row>
    <row r="366" spans="3:3">
      <c r="C366" s="401" t="s">
        <v>950</v>
      </c>
    </row>
    <row r="367" spans="3:3">
      <c r="C367" s="401" t="s">
        <v>289</v>
      </c>
    </row>
    <row r="368" spans="3:3">
      <c r="C368" s="401" t="s">
        <v>951</v>
      </c>
    </row>
    <row r="369" spans="3:3">
      <c r="C369" s="401" t="s">
        <v>290</v>
      </c>
    </row>
    <row r="370" spans="3:3">
      <c r="C370" s="401" t="s">
        <v>952</v>
      </c>
    </row>
    <row r="371" spans="3:3">
      <c r="C371" s="401" t="s">
        <v>953</v>
      </c>
    </row>
    <row r="372" spans="3:3">
      <c r="C372" s="401" t="s">
        <v>954</v>
      </c>
    </row>
    <row r="373" spans="3:3">
      <c r="C373" s="401" t="s">
        <v>291</v>
      </c>
    </row>
    <row r="374" spans="3:3">
      <c r="C374" s="401" t="s">
        <v>292</v>
      </c>
    </row>
    <row r="375" spans="3:3">
      <c r="C375" s="401" t="s">
        <v>955</v>
      </c>
    </row>
    <row r="376" spans="3:3">
      <c r="C376" s="401" t="s">
        <v>293</v>
      </c>
    </row>
    <row r="377" spans="3:3">
      <c r="C377" s="401" t="s">
        <v>294</v>
      </c>
    </row>
    <row r="378" spans="3:3">
      <c r="C378" s="401" t="s">
        <v>956</v>
      </c>
    </row>
    <row r="379" spans="3:3">
      <c r="C379" s="401" t="s">
        <v>295</v>
      </c>
    </row>
    <row r="380" spans="3:3">
      <c r="C380" s="401" t="s">
        <v>296</v>
      </c>
    </row>
    <row r="381" spans="3:3">
      <c r="C381" s="401" t="s">
        <v>957</v>
      </c>
    </row>
    <row r="382" spans="3:3">
      <c r="C382" s="401" t="s">
        <v>958</v>
      </c>
    </row>
    <row r="383" spans="3:3">
      <c r="C383" s="401" t="s">
        <v>298</v>
      </c>
    </row>
    <row r="384" spans="3:3">
      <c r="C384" s="401" t="s">
        <v>959</v>
      </c>
    </row>
    <row r="385" spans="3:3">
      <c r="C385" s="401" t="s">
        <v>960</v>
      </c>
    </row>
    <row r="386" spans="3:3">
      <c r="C386" s="401" t="s">
        <v>961</v>
      </c>
    </row>
    <row r="387" spans="3:3">
      <c r="C387" s="401" t="s">
        <v>299</v>
      </c>
    </row>
    <row r="388" spans="3:3">
      <c r="C388" s="401" t="s">
        <v>300</v>
      </c>
    </row>
    <row r="389" spans="3:3">
      <c r="C389" s="401" t="s">
        <v>962</v>
      </c>
    </row>
    <row r="390" spans="3:3">
      <c r="C390" s="401" t="s">
        <v>301</v>
      </c>
    </row>
    <row r="391" spans="3:3">
      <c r="C391" s="401" t="s">
        <v>302</v>
      </c>
    </row>
    <row r="392" spans="3:3">
      <c r="C392" s="401" t="s">
        <v>303</v>
      </c>
    </row>
    <row r="393" spans="3:3">
      <c r="C393" s="401" t="s">
        <v>304</v>
      </c>
    </row>
    <row r="394" spans="3:3">
      <c r="C394" s="401" t="s">
        <v>305</v>
      </c>
    </row>
    <row r="395" spans="3:3">
      <c r="C395" s="401" t="s">
        <v>306</v>
      </c>
    </row>
    <row r="396" spans="3:3">
      <c r="C396" s="401" t="s">
        <v>963</v>
      </c>
    </row>
    <row r="397" spans="3:3">
      <c r="C397" s="401" t="s">
        <v>307</v>
      </c>
    </row>
    <row r="398" spans="3:3">
      <c r="C398" s="401" t="s">
        <v>308</v>
      </c>
    </row>
    <row r="399" spans="3:3">
      <c r="C399" s="401" t="s">
        <v>964</v>
      </c>
    </row>
    <row r="400" spans="3:3">
      <c r="C400" s="401" t="s">
        <v>965</v>
      </c>
    </row>
    <row r="401" spans="3:3">
      <c r="C401" s="401" t="s">
        <v>966</v>
      </c>
    </row>
    <row r="402" spans="3:3">
      <c r="C402" s="401" t="s">
        <v>309</v>
      </c>
    </row>
    <row r="403" spans="3:3">
      <c r="C403" s="401" t="s">
        <v>967</v>
      </c>
    </row>
    <row r="404" spans="3:3">
      <c r="C404" s="401" t="s">
        <v>310</v>
      </c>
    </row>
    <row r="405" spans="3:3">
      <c r="C405" s="401" t="s">
        <v>311</v>
      </c>
    </row>
    <row r="406" spans="3:3">
      <c r="C406" s="401" t="s">
        <v>312</v>
      </c>
    </row>
    <row r="407" spans="3:3">
      <c r="C407" s="401" t="s">
        <v>968</v>
      </c>
    </row>
    <row r="408" spans="3:3">
      <c r="C408" s="401" t="s">
        <v>313</v>
      </c>
    </row>
    <row r="409" spans="3:3">
      <c r="C409" s="401" t="s">
        <v>969</v>
      </c>
    </row>
    <row r="410" spans="3:3">
      <c r="C410" s="401" t="s">
        <v>314</v>
      </c>
    </row>
    <row r="411" spans="3:3">
      <c r="C411" s="401" t="s">
        <v>970</v>
      </c>
    </row>
    <row r="412" spans="3:3">
      <c r="C412" s="401" t="s">
        <v>315</v>
      </c>
    </row>
    <row r="413" spans="3:3">
      <c r="C413" s="401" t="s">
        <v>316</v>
      </c>
    </row>
    <row r="414" spans="3:3">
      <c r="C414" s="401" t="s">
        <v>317</v>
      </c>
    </row>
    <row r="415" spans="3:3">
      <c r="C415" s="401" t="s">
        <v>318</v>
      </c>
    </row>
    <row r="416" spans="3:3">
      <c r="C416" s="401" t="s">
        <v>319</v>
      </c>
    </row>
    <row r="417" spans="3:3">
      <c r="C417" s="401" t="s">
        <v>320</v>
      </c>
    </row>
    <row r="418" spans="3:3">
      <c r="C418" s="401" t="s">
        <v>321</v>
      </c>
    </row>
    <row r="419" spans="3:3">
      <c r="C419" s="401" t="s">
        <v>971</v>
      </c>
    </row>
    <row r="420" spans="3:3">
      <c r="C420" s="401" t="s">
        <v>972</v>
      </c>
    </row>
    <row r="421" spans="3:3">
      <c r="C421" s="401" t="s">
        <v>322</v>
      </c>
    </row>
    <row r="422" spans="3:3">
      <c r="C422" s="401" t="s">
        <v>323</v>
      </c>
    </row>
    <row r="423" spans="3:3">
      <c r="C423" s="401" t="s">
        <v>324</v>
      </c>
    </row>
    <row r="424" spans="3:3">
      <c r="C424" s="401" t="s">
        <v>973</v>
      </c>
    </row>
    <row r="425" spans="3:3">
      <c r="C425" s="401" t="s">
        <v>974</v>
      </c>
    </row>
    <row r="426" spans="3:3">
      <c r="C426" s="401" t="s">
        <v>325</v>
      </c>
    </row>
    <row r="427" spans="3:3">
      <c r="C427" s="401" t="s">
        <v>326</v>
      </c>
    </row>
    <row r="428" spans="3:3">
      <c r="C428" s="401" t="s">
        <v>327</v>
      </c>
    </row>
    <row r="429" spans="3:3">
      <c r="C429" s="401" t="s">
        <v>975</v>
      </c>
    </row>
    <row r="430" spans="3:3">
      <c r="C430" s="401" t="s">
        <v>976</v>
      </c>
    </row>
    <row r="431" spans="3:3">
      <c r="C431" s="401" t="s">
        <v>328</v>
      </c>
    </row>
    <row r="432" spans="3:3">
      <c r="C432" s="401" t="s">
        <v>329</v>
      </c>
    </row>
    <row r="433" spans="3:3">
      <c r="C433" s="401" t="s">
        <v>977</v>
      </c>
    </row>
    <row r="434" spans="3:3">
      <c r="C434" s="401" t="s">
        <v>330</v>
      </c>
    </row>
    <row r="435" spans="3:3">
      <c r="C435" s="401" t="s">
        <v>331</v>
      </c>
    </row>
    <row r="436" spans="3:3">
      <c r="C436" s="401" t="s">
        <v>978</v>
      </c>
    </row>
    <row r="437" spans="3:3">
      <c r="C437" s="401" t="s">
        <v>979</v>
      </c>
    </row>
    <row r="438" spans="3:3">
      <c r="C438" s="401" t="s">
        <v>332</v>
      </c>
    </row>
    <row r="439" spans="3:3">
      <c r="C439" s="401" t="s">
        <v>333</v>
      </c>
    </row>
    <row r="440" spans="3:3">
      <c r="C440" s="401" t="s">
        <v>334</v>
      </c>
    </row>
    <row r="441" spans="3:3">
      <c r="C441" s="401" t="s">
        <v>335</v>
      </c>
    </row>
    <row r="442" spans="3:3">
      <c r="C442" s="401" t="s">
        <v>336</v>
      </c>
    </row>
    <row r="443" spans="3:3">
      <c r="C443" s="401" t="s">
        <v>337</v>
      </c>
    </row>
    <row r="444" spans="3:3">
      <c r="C444" s="401" t="s">
        <v>980</v>
      </c>
    </row>
    <row r="445" spans="3:3">
      <c r="C445" s="401" t="s">
        <v>338</v>
      </c>
    </row>
    <row r="446" spans="3:3">
      <c r="C446" s="401" t="s">
        <v>339</v>
      </c>
    </row>
    <row r="447" spans="3:3">
      <c r="C447" s="401" t="s">
        <v>340</v>
      </c>
    </row>
    <row r="448" spans="3:3">
      <c r="C448" s="401" t="s">
        <v>341</v>
      </c>
    </row>
    <row r="449" spans="3:3">
      <c r="C449" s="401" t="s">
        <v>342</v>
      </c>
    </row>
    <row r="450" spans="3:3">
      <c r="C450" s="401" t="s">
        <v>343</v>
      </c>
    </row>
    <row r="451" spans="3:3">
      <c r="C451" s="401" t="s">
        <v>344</v>
      </c>
    </row>
    <row r="452" spans="3:3">
      <c r="C452" s="401" t="s">
        <v>981</v>
      </c>
    </row>
    <row r="453" spans="3:3">
      <c r="C453" s="401" t="s">
        <v>345</v>
      </c>
    </row>
    <row r="454" spans="3:3">
      <c r="C454" s="401" t="s">
        <v>982</v>
      </c>
    </row>
    <row r="455" spans="3:3">
      <c r="C455" s="401" t="s">
        <v>983</v>
      </c>
    </row>
    <row r="456" spans="3:3">
      <c r="C456" s="401" t="s">
        <v>346</v>
      </c>
    </row>
    <row r="457" spans="3:3">
      <c r="C457" s="401" t="s">
        <v>984</v>
      </c>
    </row>
    <row r="458" spans="3:3">
      <c r="C458" s="401" t="s">
        <v>347</v>
      </c>
    </row>
    <row r="459" spans="3:3">
      <c r="C459" s="401" t="s">
        <v>348</v>
      </c>
    </row>
    <row r="460" spans="3:3">
      <c r="C460" s="401" t="s">
        <v>985</v>
      </c>
    </row>
    <row r="461" spans="3:3">
      <c r="C461" s="401" t="s">
        <v>349</v>
      </c>
    </row>
    <row r="462" spans="3:3">
      <c r="C462" s="401" t="s">
        <v>350</v>
      </c>
    </row>
    <row r="463" spans="3:3">
      <c r="C463" s="401" t="s">
        <v>986</v>
      </c>
    </row>
    <row r="464" spans="3:3">
      <c r="C464" s="401" t="s">
        <v>987</v>
      </c>
    </row>
    <row r="465" spans="3:8">
      <c r="C465" s="401" t="s">
        <v>351</v>
      </c>
    </row>
    <row r="466" spans="3:8">
      <c r="C466" s="401" t="s">
        <v>352</v>
      </c>
    </row>
    <row r="467" spans="3:8">
      <c r="C467" s="401" t="s">
        <v>988</v>
      </c>
    </row>
    <row r="468" spans="3:8">
      <c r="C468" s="401" t="s">
        <v>353</v>
      </c>
    </row>
    <row r="469" spans="3:8">
      <c r="C469" s="401" t="s">
        <v>354</v>
      </c>
    </row>
    <row r="470" spans="3:8">
      <c r="C470" s="401" t="s">
        <v>989</v>
      </c>
    </row>
    <row r="471" spans="3:8">
      <c r="C471" s="401" t="s">
        <v>355</v>
      </c>
    </row>
    <row r="472" spans="3:8">
      <c r="C472" s="401" t="s">
        <v>356</v>
      </c>
    </row>
    <row r="473" spans="3:8">
      <c r="C473" s="401" t="s">
        <v>357</v>
      </c>
    </row>
    <row r="474" spans="3:8">
      <c r="C474" s="401" t="s">
        <v>358</v>
      </c>
    </row>
    <row r="475" spans="3:8">
      <c r="C475" s="401" t="s">
        <v>990</v>
      </c>
    </row>
    <row r="476" spans="3:8">
      <c r="C476" s="401" t="s">
        <v>991</v>
      </c>
    </row>
    <row r="477" spans="3:8">
      <c r="C477" s="401" t="s">
        <v>359</v>
      </c>
    </row>
    <row r="478" spans="3:8">
      <c r="C478" s="401" t="s">
        <v>360</v>
      </c>
      <c r="H478" s="1"/>
    </row>
    <row r="479" spans="3:8">
      <c r="C479" s="401" t="s">
        <v>361</v>
      </c>
      <c r="H479" s="1"/>
    </row>
    <row r="480" spans="3:8">
      <c r="C480" s="401" t="s">
        <v>362</v>
      </c>
      <c r="H480" s="1"/>
    </row>
    <row r="481" spans="3:8">
      <c r="C481" s="401" t="s">
        <v>992</v>
      </c>
      <c r="H481" s="1"/>
    </row>
    <row r="482" spans="3:8">
      <c r="C482" s="401" t="s">
        <v>363</v>
      </c>
      <c r="H482" s="1"/>
    </row>
    <row r="483" spans="3:8">
      <c r="C483" s="401" t="s">
        <v>993</v>
      </c>
      <c r="H483" s="1"/>
    </row>
    <row r="484" spans="3:8">
      <c r="C484" s="401" t="s">
        <v>364</v>
      </c>
      <c r="H484" s="1"/>
    </row>
    <row r="485" spans="3:8">
      <c r="C485" s="401" t="s">
        <v>365</v>
      </c>
      <c r="H485" s="1"/>
    </row>
    <row r="486" spans="3:8">
      <c r="C486" s="401" t="s">
        <v>366</v>
      </c>
      <c r="H486" s="1"/>
    </row>
    <row r="487" spans="3:8">
      <c r="C487" s="401" t="s">
        <v>994</v>
      </c>
      <c r="H487" s="1"/>
    </row>
    <row r="488" spans="3:8">
      <c r="C488" s="401" t="s">
        <v>367</v>
      </c>
      <c r="H488" s="1"/>
    </row>
    <row r="489" spans="3:8">
      <c r="C489" s="401" t="s">
        <v>368</v>
      </c>
      <c r="H489" s="1"/>
    </row>
    <row r="490" spans="3:8">
      <c r="C490" s="401" t="s">
        <v>369</v>
      </c>
      <c r="H490" s="1"/>
    </row>
    <row r="491" spans="3:8">
      <c r="C491" s="401" t="s">
        <v>370</v>
      </c>
      <c r="H491" s="1"/>
    </row>
    <row r="492" spans="3:8">
      <c r="C492" s="401" t="s">
        <v>371</v>
      </c>
      <c r="H492" s="1"/>
    </row>
    <row r="493" spans="3:8">
      <c r="C493" s="401" t="s">
        <v>372</v>
      </c>
      <c r="H493" s="1"/>
    </row>
    <row r="494" spans="3:8">
      <c r="C494" s="401" t="s">
        <v>995</v>
      </c>
      <c r="H494" s="1"/>
    </row>
    <row r="495" spans="3:8">
      <c r="C495" s="401" t="s">
        <v>373</v>
      </c>
      <c r="H495" s="1"/>
    </row>
    <row r="496" spans="3:8">
      <c r="C496" s="401" t="s">
        <v>374</v>
      </c>
      <c r="H496" s="1"/>
    </row>
    <row r="497" spans="3:8">
      <c r="C497" s="401" t="s">
        <v>996</v>
      </c>
      <c r="H497" s="1"/>
    </row>
    <row r="498" spans="3:8">
      <c r="C498" s="401" t="s">
        <v>375</v>
      </c>
      <c r="H498" s="1"/>
    </row>
    <row r="499" spans="3:8">
      <c r="C499" s="401" t="s">
        <v>376</v>
      </c>
      <c r="H499" s="1"/>
    </row>
    <row r="500" spans="3:8">
      <c r="C500" s="401" t="s">
        <v>997</v>
      </c>
      <c r="H500" s="1"/>
    </row>
    <row r="501" spans="3:8">
      <c r="C501" s="401" t="s">
        <v>377</v>
      </c>
      <c r="H501" s="1"/>
    </row>
    <row r="502" spans="3:8">
      <c r="C502" s="401" t="s">
        <v>378</v>
      </c>
      <c r="H502" s="1"/>
    </row>
    <row r="503" spans="3:8">
      <c r="C503" s="401" t="s">
        <v>379</v>
      </c>
      <c r="H503" s="1"/>
    </row>
    <row r="504" spans="3:8">
      <c r="C504" s="401" t="s">
        <v>998</v>
      </c>
      <c r="H504" s="1"/>
    </row>
    <row r="505" spans="3:8">
      <c r="C505" s="401" t="s">
        <v>380</v>
      </c>
      <c r="H505" s="1"/>
    </row>
    <row r="506" spans="3:8">
      <c r="C506" s="401" t="s">
        <v>999</v>
      </c>
      <c r="H506" s="1"/>
    </row>
    <row r="507" spans="3:8">
      <c r="C507" s="401" t="s">
        <v>381</v>
      </c>
      <c r="H507" s="1"/>
    </row>
    <row r="508" spans="3:8">
      <c r="C508" s="401" t="s">
        <v>382</v>
      </c>
      <c r="H508" s="1"/>
    </row>
    <row r="509" spans="3:8">
      <c r="C509" s="401" t="s">
        <v>383</v>
      </c>
      <c r="H509" s="1"/>
    </row>
    <row r="510" spans="3:8">
      <c r="C510" s="401" t="s">
        <v>384</v>
      </c>
      <c r="H510" s="1"/>
    </row>
    <row r="511" spans="3:8">
      <c r="C511" s="401" t="s">
        <v>1000</v>
      </c>
      <c r="H511" s="1"/>
    </row>
    <row r="512" spans="3:8">
      <c r="C512" s="401" t="s">
        <v>385</v>
      </c>
      <c r="H512" s="1"/>
    </row>
    <row r="513" spans="3:8">
      <c r="C513" s="401" t="s">
        <v>386</v>
      </c>
      <c r="H513" s="1"/>
    </row>
    <row r="514" spans="3:8">
      <c r="C514" s="401" t="s">
        <v>1001</v>
      </c>
    </row>
    <row r="515" spans="3:8">
      <c r="C515" s="401" t="s">
        <v>1002</v>
      </c>
    </row>
    <row r="516" spans="3:8">
      <c r="C516" s="401" t="s">
        <v>1003</v>
      </c>
    </row>
    <row r="517" spans="3:8">
      <c r="C517" s="401" t="s">
        <v>387</v>
      </c>
    </row>
    <row r="518" spans="3:8">
      <c r="C518" s="401" t="s">
        <v>388</v>
      </c>
    </row>
    <row r="519" spans="3:8">
      <c r="C519" s="401" t="s">
        <v>389</v>
      </c>
    </row>
    <row r="520" spans="3:8">
      <c r="C520" s="401" t="s">
        <v>390</v>
      </c>
    </row>
    <row r="521" spans="3:8">
      <c r="C521" s="401" t="s">
        <v>391</v>
      </c>
    </row>
    <row r="522" spans="3:8">
      <c r="C522" s="401" t="s">
        <v>392</v>
      </c>
    </row>
    <row r="523" spans="3:8">
      <c r="C523" s="401" t="s">
        <v>393</v>
      </c>
    </row>
    <row r="524" spans="3:8">
      <c r="C524" s="401" t="s">
        <v>394</v>
      </c>
    </row>
    <row r="525" spans="3:8">
      <c r="C525" s="401" t="s">
        <v>395</v>
      </c>
    </row>
    <row r="526" spans="3:8">
      <c r="C526" s="401" t="s">
        <v>396</v>
      </c>
    </row>
    <row r="527" spans="3:8">
      <c r="C527" s="401" t="s">
        <v>397</v>
      </c>
    </row>
    <row r="528" spans="3:8">
      <c r="C528" s="401" t="s">
        <v>1004</v>
      </c>
    </row>
    <row r="529" spans="3:3">
      <c r="C529" s="401" t="s">
        <v>398</v>
      </c>
    </row>
    <row r="530" spans="3:3">
      <c r="C530" s="401" t="s">
        <v>399</v>
      </c>
    </row>
    <row r="531" spans="3:3">
      <c r="C531" s="401" t="s">
        <v>400</v>
      </c>
    </row>
    <row r="532" spans="3:3">
      <c r="C532" s="401" t="s">
        <v>401</v>
      </c>
    </row>
    <row r="533" spans="3:3">
      <c r="C533" s="401" t="s">
        <v>402</v>
      </c>
    </row>
    <row r="534" spans="3:3">
      <c r="C534" s="401" t="s">
        <v>403</v>
      </c>
    </row>
    <row r="535" spans="3:3">
      <c r="C535" s="401" t="s">
        <v>404</v>
      </c>
    </row>
    <row r="536" spans="3:3">
      <c r="C536" s="401" t="s">
        <v>405</v>
      </c>
    </row>
    <row r="537" spans="3:3">
      <c r="C537" s="401" t="s">
        <v>1005</v>
      </c>
    </row>
    <row r="538" spans="3:3">
      <c r="C538" s="401" t="s">
        <v>1006</v>
      </c>
    </row>
    <row r="539" spans="3:3">
      <c r="C539" s="402" t="s">
        <v>406</v>
      </c>
    </row>
  </sheetData>
  <sheetProtection algorithmName="SHA-512" hashValue="4hMaOIdlZv/guwZ4JeFncm6F97QTFh6/u1WNTm2QASaeEGuOlVbw6Tml8cW5OYm0Xk/TTZLHdhknFuqh72u+pw==" saltValue="MbOQ6DVHMyoTZicWzE5SOA=="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cols>
    <col min="1" max="79" width="2.25" style="2" customWidth="1"/>
    <col min="80" max="80" width="8.75" style="2" customWidth="1"/>
    <col min="81" max="81" width="8.75" style="2" hidden="1" customWidth="1"/>
    <col min="82" max="83" width="8.75" style="2" customWidth="1"/>
    <col min="84" max="16384" width="8.75" style="2"/>
  </cols>
  <sheetData>
    <row r="1" spans="1:81" ht="12" customHeight="1" thickBot="1">
      <c r="CC1" s="21" t="s">
        <v>633</v>
      </c>
    </row>
    <row r="2" spans="1:81" ht="21" customHeight="1" thickBot="1">
      <c r="B2" s="22" t="s">
        <v>0</v>
      </c>
      <c r="D2" s="685">
        <v>1</v>
      </c>
      <c r="E2" s="686"/>
      <c r="F2" s="686"/>
      <c r="G2" s="686"/>
      <c r="H2" s="686"/>
      <c r="I2" s="686"/>
      <c r="J2" s="686"/>
      <c r="K2" s="686"/>
      <c r="L2" s="687"/>
      <c r="AC2" s="23" t="s">
        <v>634</v>
      </c>
      <c r="AD2" s="688">
        <v>45647</v>
      </c>
      <c r="AE2" s="686"/>
      <c r="AF2" s="686"/>
      <c r="AG2" s="686"/>
      <c r="AH2" s="686"/>
      <c r="AI2" s="686"/>
      <c r="AJ2" s="687"/>
      <c r="CC2" s="24" t="b">
        <v>0</v>
      </c>
    </row>
    <row r="3" spans="1:81" ht="12" customHeight="1">
      <c r="A3" s="175"/>
      <c r="B3" s="176"/>
      <c r="C3" s="177"/>
      <c r="D3" s="178"/>
      <c r="E3" s="178"/>
      <c r="F3" s="178"/>
      <c r="G3" s="178"/>
      <c r="H3" s="178"/>
      <c r="I3" s="178"/>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81" ht="12" customHeight="1">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CC4" s="35"/>
    </row>
    <row r="5" spans="1:81" ht="12" customHeight="1">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CC5" s="35"/>
    </row>
    <row r="6" spans="1:81" ht="12" customHeight="1">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row>
    <row r="7" spans="1:81" ht="12" customHeight="1">
      <c r="A7" s="175"/>
      <c r="B7" s="689" t="s">
        <v>854</v>
      </c>
      <c r="C7" s="689"/>
      <c r="D7" s="689"/>
      <c r="E7" s="689"/>
      <c r="F7" s="689"/>
      <c r="G7" s="689"/>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175"/>
      <c r="AK7" s="175"/>
    </row>
    <row r="8" spans="1:81" ht="12" customHeight="1">
      <c r="A8" s="175"/>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175"/>
      <c r="AK8" s="175"/>
    </row>
    <row r="9" spans="1:81" ht="30.6" customHeight="1" thickBot="1">
      <c r="A9" s="175"/>
      <c r="B9" s="177"/>
      <c r="C9" s="177"/>
      <c r="D9" s="177"/>
      <c r="E9" s="175"/>
      <c r="F9" s="175"/>
      <c r="G9" s="175"/>
      <c r="H9" s="178"/>
      <c r="I9" s="178"/>
      <c r="J9" s="175"/>
      <c r="K9" s="175"/>
      <c r="L9" s="175"/>
      <c r="M9" s="175"/>
      <c r="N9" s="225" t="s">
        <v>732</v>
      </c>
      <c r="P9" s="226"/>
      <c r="Q9" s="226"/>
      <c r="R9" s="226"/>
      <c r="S9" s="226"/>
      <c r="T9" s="226"/>
      <c r="U9" s="226"/>
      <c r="V9" s="226"/>
      <c r="W9" s="226"/>
      <c r="X9" s="175"/>
      <c r="Y9" s="175"/>
      <c r="Z9" s="175"/>
      <c r="AA9" s="175"/>
      <c r="AB9" s="175"/>
      <c r="AC9" s="175"/>
      <c r="AD9" s="175"/>
      <c r="AE9" s="175"/>
      <c r="AF9" s="175"/>
      <c r="AG9" s="175"/>
      <c r="AH9" s="175"/>
      <c r="AI9" s="175"/>
      <c r="AJ9" s="175"/>
      <c r="AK9" s="175"/>
    </row>
    <row r="10" spans="1:81" ht="12" customHeight="1">
      <c r="A10" s="175"/>
      <c r="B10" s="177"/>
      <c r="C10" s="177"/>
      <c r="D10" s="177"/>
      <c r="E10" s="178"/>
      <c r="F10" s="178"/>
      <c r="G10" s="175"/>
      <c r="H10" s="175"/>
      <c r="I10" s="175"/>
      <c r="J10" s="175"/>
      <c r="K10" s="179"/>
      <c r="L10" s="179"/>
      <c r="M10" s="179"/>
      <c r="N10" s="179"/>
      <c r="O10" s="179"/>
      <c r="P10" s="179"/>
      <c r="Q10" s="690" t="s">
        <v>1012</v>
      </c>
      <c r="R10" s="691"/>
      <c r="S10" s="691"/>
      <c r="T10" s="691"/>
      <c r="U10" s="691"/>
      <c r="V10" s="691"/>
      <c r="W10" s="691"/>
      <c r="X10" s="691"/>
      <c r="Y10" s="691"/>
      <c r="Z10" s="691"/>
      <c r="AA10" s="691"/>
      <c r="AB10" s="691"/>
      <c r="AC10" s="691"/>
      <c r="AD10" s="692" t="s">
        <v>1018</v>
      </c>
      <c r="AE10" s="693"/>
      <c r="AF10" s="693"/>
      <c r="AG10" s="693"/>
      <c r="AH10" s="694"/>
      <c r="AI10" s="175"/>
      <c r="AJ10" s="175"/>
      <c r="AK10" s="175"/>
    </row>
    <row r="11" spans="1:81" ht="29.25" customHeight="1">
      <c r="A11" s="175"/>
      <c r="B11" s="175"/>
      <c r="C11" s="175"/>
      <c r="D11" s="175"/>
      <c r="E11" s="175"/>
      <c r="F11" s="175"/>
      <c r="G11" s="175"/>
      <c r="H11" s="175"/>
      <c r="I11" s="175"/>
      <c r="J11" s="179"/>
      <c r="K11" s="179"/>
      <c r="L11" s="179"/>
      <c r="M11" s="179"/>
      <c r="N11" s="179"/>
      <c r="O11" s="179"/>
      <c r="P11" s="179"/>
      <c r="Q11" s="695" t="str">
        <f>IF(AD10="令和5年のみ", "※以下2点のご対応をお願いします。 
●「4、排出源リスト」シートの「算定対象年度」の修正（詳細は、記入例をご確認ください） 
●「6-1. CO2排出量①」シートの内容を、「6-2. CO2排出量②」、「6-3. CO2排出量③」シートにも転記ください。", IF(AD10="令和3年～令和5年", "「4、排出源リスト」シートのプルダウンを変更せず、そのまま作成ください。", IF(AD10="", "")))</f>
        <v>「4、排出源リスト」シートのプルダウンを変更せず、そのまま作成ください。</v>
      </c>
      <c r="R11" s="696"/>
      <c r="S11" s="696"/>
      <c r="T11" s="696"/>
      <c r="U11" s="696"/>
      <c r="V11" s="696"/>
      <c r="W11" s="696"/>
      <c r="X11" s="696"/>
      <c r="Y11" s="696"/>
      <c r="Z11" s="696"/>
      <c r="AA11" s="696"/>
      <c r="AB11" s="696"/>
      <c r="AC11" s="696"/>
      <c r="AD11" s="696"/>
      <c r="AE11" s="696"/>
      <c r="AF11" s="696"/>
      <c r="AG11" s="696"/>
      <c r="AH11" s="697"/>
      <c r="AI11" s="175"/>
      <c r="AJ11" s="175"/>
      <c r="AK11" s="175"/>
    </row>
    <row r="12" spans="1:81" ht="29.25" customHeight="1" thickBot="1">
      <c r="A12" s="175"/>
      <c r="B12" s="178" t="s">
        <v>670</v>
      </c>
      <c r="C12" s="175"/>
      <c r="D12" s="175" t="s">
        <v>10</v>
      </c>
      <c r="E12" s="175"/>
      <c r="F12" s="175"/>
      <c r="G12" s="175"/>
      <c r="H12" s="175"/>
      <c r="I12" s="175"/>
      <c r="J12" s="175"/>
      <c r="K12" s="175"/>
      <c r="L12" s="175"/>
      <c r="M12" s="175"/>
      <c r="N12" s="175"/>
      <c r="O12" s="175"/>
      <c r="P12" s="175"/>
      <c r="Q12" s="698"/>
      <c r="R12" s="699"/>
      <c r="S12" s="699"/>
      <c r="T12" s="699"/>
      <c r="U12" s="699"/>
      <c r="V12" s="699"/>
      <c r="W12" s="699"/>
      <c r="X12" s="699"/>
      <c r="Y12" s="699"/>
      <c r="Z12" s="699"/>
      <c r="AA12" s="699"/>
      <c r="AB12" s="699"/>
      <c r="AC12" s="699"/>
      <c r="AD12" s="699"/>
      <c r="AE12" s="699"/>
      <c r="AF12" s="699"/>
      <c r="AG12" s="699"/>
      <c r="AH12" s="700"/>
      <c r="AI12" s="175"/>
      <c r="AJ12" s="175"/>
      <c r="AK12" s="175"/>
    </row>
    <row r="13" spans="1:81" ht="12" customHeight="1">
      <c r="A13" s="175"/>
      <c r="B13" s="175"/>
      <c r="C13" s="178" t="s">
        <v>1</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row>
    <row r="14" spans="1:81" ht="12" customHeight="1">
      <c r="A14" s="175"/>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row>
    <row r="15" spans="1:81" ht="24" customHeight="1">
      <c r="C15" s="684" t="s">
        <v>2</v>
      </c>
      <c r="D15" s="684"/>
      <c r="E15" s="684"/>
      <c r="F15" s="684"/>
      <c r="G15" s="684"/>
      <c r="H15" s="684"/>
      <c r="I15" s="684"/>
      <c r="J15" s="684"/>
      <c r="K15" s="684"/>
      <c r="L15" s="684"/>
      <c r="M15" s="683" t="s">
        <v>793</v>
      </c>
      <c r="N15" s="683"/>
      <c r="O15" s="683"/>
      <c r="P15" s="683"/>
      <c r="Q15" s="683"/>
      <c r="R15" s="683"/>
      <c r="S15" s="683"/>
      <c r="T15" s="683"/>
      <c r="U15" s="683"/>
      <c r="V15" s="683"/>
      <c r="W15" s="683"/>
      <c r="X15" s="683"/>
      <c r="Y15" s="683"/>
      <c r="Z15" s="683"/>
      <c r="AA15" s="683"/>
      <c r="AB15" s="683"/>
      <c r="AC15" s="683"/>
      <c r="AD15" s="683"/>
      <c r="AE15" s="683"/>
      <c r="AF15" s="683"/>
      <c r="AG15" s="683"/>
      <c r="AH15" s="683"/>
    </row>
    <row r="16" spans="1:81" ht="24" customHeight="1">
      <c r="C16" s="684" t="s">
        <v>3</v>
      </c>
      <c r="D16" s="684"/>
      <c r="E16" s="684"/>
      <c r="F16" s="684"/>
      <c r="G16" s="684"/>
      <c r="H16" s="684"/>
      <c r="I16" s="684"/>
      <c r="J16" s="684"/>
      <c r="K16" s="684"/>
      <c r="L16" s="684"/>
      <c r="M16" s="683" t="s">
        <v>740</v>
      </c>
      <c r="N16" s="683"/>
      <c r="O16" s="683"/>
      <c r="P16" s="683"/>
      <c r="Q16" s="683"/>
      <c r="R16" s="683"/>
      <c r="S16" s="683"/>
      <c r="T16" s="683"/>
      <c r="U16" s="683"/>
      <c r="V16" s="683"/>
      <c r="W16" s="683"/>
      <c r="X16" s="683"/>
      <c r="Y16" s="683"/>
      <c r="Z16" s="683"/>
      <c r="AA16" s="683"/>
      <c r="AB16" s="683"/>
      <c r="AC16" s="683"/>
      <c r="AD16" s="683"/>
      <c r="AE16" s="683"/>
      <c r="AF16" s="683"/>
      <c r="AG16" s="683"/>
      <c r="AH16" s="683"/>
    </row>
    <row r="17" spans="2:34" ht="12" customHeight="1">
      <c r="B17" s="20"/>
      <c r="C17" s="2" t="s">
        <v>796</v>
      </c>
      <c r="D17" s="20"/>
      <c r="E17" s="20"/>
      <c r="F17" s="20"/>
      <c r="G17" s="20"/>
      <c r="H17" s="20"/>
      <c r="I17" s="20"/>
    </row>
    <row r="18" spans="2:34" ht="12" customHeight="1">
      <c r="D18" s="20"/>
      <c r="E18" s="20"/>
      <c r="F18" s="20"/>
      <c r="G18" s="20"/>
      <c r="H18" s="20"/>
      <c r="I18" s="20"/>
    </row>
    <row r="19" spans="2:34" ht="12" customHeight="1">
      <c r="C19" s="20"/>
      <c r="D19" s="20"/>
      <c r="E19" s="20"/>
      <c r="F19" s="20"/>
      <c r="G19" s="20"/>
      <c r="H19" s="20"/>
      <c r="I19" s="20"/>
    </row>
    <row r="20" spans="2:34" ht="12" customHeight="1">
      <c r="D20" s="20"/>
      <c r="E20" s="20"/>
      <c r="F20" s="20"/>
      <c r="G20" s="20"/>
      <c r="H20" s="20"/>
      <c r="I20" s="20"/>
    </row>
    <row r="21" spans="2:34" ht="12" customHeight="1">
      <c r="C21" s="20" t="s">
        <v>4</v>
      </c>
      <c r="D21" s="20"/>
      <c r="E21" s="20"/>
      <c r="F21" s="20"/>
      <c r="G21" s="20"/>
      <c r="H21" s="20"/>
      <c r="I21" s="20"/>
    </row>
    <row r="22" spans="2:34" ht="12" customHeight="1">
      <c r="B22" s="28"/>
    </row>
    <row r="23" spans="2:34" ht="12" customHeight="1">
      <c r="B23" s="28"/>
      <c r="C23" s="684" t="s">
        <v>5</v>
      </c>
      <c r="D23" s="684"/>
      <c r="E23" s="684"/>
      <c r="F23" s="684"/>
      <c r="G23" s="684"/>
      <c r="H23" s="684"/>
      <c r="I23" s="684"/>
      <c r="J23" s="684"/>
      <c r="K23" s="684"/>
      <c r="L23" s="684"/>
      <c r="M23" s="684" t="s">
        <v>6</v>
      </c>
      <c r="N23" s="684"/>
      <c r="O23" s="684"/>
      <c r="P23" s="684"/>
      <c r="Q23" s="684"/>
      <c r="R23" s="684"/>
      <c r="S23" s="684"/>
      <c r="T23" s="684"/>
      <c r="U23" s="684"/>
      <c r="V23" s="684"/>
      <c r="W23" s="684"/>
      <c r="X23" s="684"/>
      <c r="Y23" s="684"/>
      <c r="Z23" s="684"/>
      <c r="AA23" s="684"/>
      <c r="AB23" s="684"/>
      <c r="AC23" s="684"/>
      <c r="AD23" s="684"/>
      <c r="AE23" s="684"/>
      <c r="AF23" s="684"/>
      <c r="AG23" s="684"/>
      <c r="AH23" s="684"/>
    </row>
    <row r="24" spans="2:34" ht="12" customHeight="1">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row>
    <row r="25" spans="2:34" ht="47.65" customHeight="1">
      <c r="C25" s="683" t="s">
        <v>741</v>
      </c>
      <c r="D25" s="683"/>
      <c r="E25" s="683"/>
      <c r="F25" s="683"/>
      <c r="G25" s="683"/>
      <c r="H25" s="683"/>
      <c r="I25" s="683"/>
      <c r="J25" s="683"/>
      <c r="K25" s="683"/>
      <c r="L25" s="683"/>
      <c r="M25" s="683" t="s">
        <v>742</v>
      </c>
      <c r="N25" s="683"/>
      <c r="O25" s="683"/>
      <c r="P25" s="683"/>
      <c r="Q25" s="683"/>
      <c r="R25" s="683"/>
      <c r="S25" s="683"/>
      <c r="T25" s="683"/>
      <c r="U25" s="683"/>
      <c r="V25" s="683"/>
      <c r="W25" s="683"/>
      <c r="X25" s="683"/>
      <c r="Y25" s="683"/>
      <c r="Z25" s="683"/>
      <c r="AA25" s="683"/>
      <c r="AB25" s="683"/>
      <c r="AC25" s="683"/>
      <c r="AD25" s="683"/>
      <c r="AE25" s="683"/>
      <c r="AF25" s="683"/>
      <c r="AG25" s="683"/>
      <c r="AH25" s="683"/>
    </row>
    <row r="26" spans="2:34" ht="28.9" customHeight="1">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row>
    <row r="27" spans="2:34" ht="28.9" customHeight="1">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row>
    <row r="28" spans="2:34" ht="28.9" customHeight="1">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row>
    <row r="29" spans="2:34" ht="28.9" customHeight="1">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row>
    <row r="30" spans="2:34" ht="12" customHeight="1"/>
    <row r="31" spans="2:34" ht="12" customHeight="1">
      <c r="C31" s="25"/>
      <c r="D31" s="25"/>
      <c r="E31" s="25"/>
      <c r="F31" s="25"/>
      <c r="G31" s="25"/>
      <c r="H31" s="25"/>
      <c r="I31" s="25"/>
    </row>
    <row r="32" spans="2:34" ht="12" customHeight="1">
      <c r="C32" s="20" t="s">
        <v>7</v>
      </c>
      <c r="D32" s="25"/>
      <c r="E32" s="25"/>
      <c r="F32" s="25"/>
      <c r="G32" s="25"/>
      <c r="H32" s="25"/>
      <c r="I32" s="25"/>
    </row>
    <row r="33" spans="2:34" ht="12" customHeight="1">
      <c r="C33" s="25"/>
      <c r="D33" s="25"/>
      <c r="E33" s="25"/>
      <c r="F33" s="25"/>
      <c r="G33" s="25"/>
      <c r="H33" s="25"/>
      <c r="I33" s="25"/>
    </row>
    <row r="34" spans="2:34" ht="12" customHeight="1">
      <c r="C34" s="684" t="s">
        <v>8</v>
      </c>
      <c r="D34" s="684"/>
      <c r="E34" s="684"/>
      <c r="F34" s="684"/>
      <c r="G34" s="684"/>
      <c r="H34" s="684"/>
      <c r="I34" s="684"/>
      <c r="J34" s="684"/>
      <c r="K34" s="684"/>
      <c r="L34" s="684"/>
      <c r="M34" s="684" t="s">
        <v>9</v>
      </c>
      <c r="N34" s="684"/>
      <c r="O34" s="684"/>
      <c r="P34" s="684"/>
      <c r="Q34" s="684"/>
      <c r="R34" s="684"/>
      <c r="S34" s="684"/>
      <c r="T34" s="684"/>
      <c r="U34" s="684"/>
      <c r="V34" s="684"/>
      <c r="W34" s="684"/>
      <c r="X34" s="684"/>
      <c r="Y34" s="684"/>
      <c r="Z34" s="684"/>
      <c r="AA34" s="684"/>
      <c r="AB34" s="684"/>
      <c r="AC34" s="684"/>
      <c r="AD34" s="684"/>
      <c r="AE34" s="684"/>
      <c r="AF34" s="684"/>
      <c r="AG34" s="684"/>
      <c r="AH34" s="684"/>
    </row>
    <row r="35" spans="2:34" ht="12" customHeight="1">
      <c r="C35" s="684"/>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row>
    <row r="36" spans="2:34" ht="28.9" customHeight="1">
      <c r="C36" s="683" t="s">
        <v>743</v>
      </c>
      <c r="D36" s="683"/>
      <c r="E36" s="683"/>
      <c r="F36" s="683"/>
      <c r="G36" s="683"/>
      <c r="H36" s="683"/>
      <c r="I36" s="683"/>
      <c r="J36" s="683"/>
      <c r="K36" s="683"/>
      <c r="L36" s="683"/>
      <c r="M36" s="683" t="s">
        <v>745</v>
      </c>
      <c r="N36" s="683"/>
      <c r="O36" s="683"/>
      <c r="P36" s="683"/>
      <c r="Q36" s="683"/>
      <c r="R36" s="683"/>
      <c r="S36" s="683"/>
      <c r="T36" s="683"/>
      <c r="U36" s="683"/>
      <c r="V36" s="683"/>
      <c r="W36" s="683"/>
      <c r="X36" s="683"/>
      <c r="Y36" s="683"/>
      <c r="Z36" s="683"/>
      <c r="AA36" s="683"/>
      <c r="AB36" s="683"/>
      <c r="AC36" s="683"/>
      <c r="AD36" s="683"/>
      <c r="AE36" s="683"/>
      <c r="AF36" s="683"/>
      <c r="AG36" s="683"/>
      <c r="AH36" s="683"/>
    </row>
    <row r="37" spans="2:34" ht="28.9" customHeight="1">
      <c r="C37" s="683" t="s">
        <v>744</v>
      </c>
      <c r="D37" s="683"/>
      <c r="E37" s="683"/>
      <c r="F37" s="683"/>
      <c r="G37" s="683"/>
      <c r="H37" s="683"/>
      <c r="I37" s="683"/>
      <c r="J37" s="683"/>
      <c r="K37" s="683"/>
      <c r="L37" s="683"/>
      <c r="M37" s="683" t="s">
        <v>745</v>
      </c>
      <c r="N37" s="683"/>
      <c r="O37" s="683"/>
      <c r="P37" s="683"/>
      <c r="Q37" s="683"/>
      <c r="R37" s="683"/>
      <c r="S37" s="683"/>
      <c r="T37" s="683"/>
      <c r="U37" s="683"/>
      <c r="V37" s="683"/>
      <c r="W37" s="683"/>
      <c r="X37" s="683"/>
      <c r="Y37" s="683"/>
      <c r="Z37" s="683"/>
      <c r="AA37" s="683"/>
      <c r="AB37" s="683"/>
      <c r="AC37" s="683"/>
      <c r="AD37" s="683"/>
      <c r="AE37" s="683"/>
      <c r="AF37" s="683"/>
      <c r="AG37" s="683"/>
      <c r="AH37" s="683"/>
    </row>
    <row r="38" spans="2:34" ht="28.9" customHeight="1">
      <c r="C38" s="682"/>
      <c r="D38" s="682"/>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row>
    <row r="39" spans="2:34" ht="28.9" customHeight="1">
      <c r="B39" s="29"/>
      <c r="C39" s="682"/>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row>
    <row r="40" spans="2:34" ht="28.9" customHeight="1">
      <c r="C40" s="682"/>
      <c r="D40" s="682"/>
      <c r="E40" s="682"/>
      <c r="F40" s="682"/>
      <c r="G40" s="682"/>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row>
    <row r="41" spans="2:34" ht="28.9" customHeight="1">
      <c r="C41" s="682"/>
      <c r="D41" s="682"/>
      <c r="E41" s="682"/>
      <c r="F41" s="682"/>
      <c r="G41" s="682"/>
      <c r="H41" s="682"/>
      <c r="I41" s="682"/>
      <c r="J41" s="682"/>
      <c r="K41" s="682"/>
      <c r="L41" s="682"/>
      <c r="M41" s="682"/>
      <c r="N41" s="682"/>
      <c r="O41" s="682"/>
      <c r="P41" s="682"/>
      <c r="Q41" s="682"/>
      <c r="R41" s="682"/>
      <c r="S41" s="682"/>
      <c r="T41" s="682"/>
      <c r="U41" s="682"/>
      <c r="V41" s="682"/>
      <c r="W41" s="682"/>
      <c r="X41" s="682"/>
      <c r="Y41" s="682"/>
      <c r="Z41" s="682"/>
      <c r="AA41" s="682"/>
      <c r="AB41" s="682"/>
      <c r="AC41" s="682"/>
      <c r="AD41" s="682"/>
      <c r="AE41" s="682"/>
      <c r="AF41" s="682"/>
      <c r="AG41" s="682"/>
      <c r="AH41" s="682"/>
    </row>
    <row r="42" spans="2:34" ht="28.9" customHeight="1">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row>
    <row r="43" spans="2:34" ht="12" customHeight="1">
      <c r="C43" s="2" t="s">
        <v>11</v>
      </c>
      <c r="D43" s="2" t="s">
        <v>731</v>
      </c>
    </row>
    <row r="44" spans="2:34" ht="12" customHeight="1">
      <c r="D44" s="30"/>
    </row>
    <row r="45" spans="2:34" ht="12" customHeight="1"/>
    <row r="46" spans="2:34" ht="12" customHeight="1"/>
    <row r="47" spans="2:34" ht="12" customHeight="1"/>
    <row r="48" spans="2:34" ht="12" customHeight="1">
      <c r="C48" s="20"/>
      <c r="D48" s="20"/>
      <c r="E48" s="20"/>
      <c r="F48" s="20"/>
      <c r="G48" s="20"/>
      <c r="H48" s="20"/>
      <c r="I48" s="20"/>
    </row>
    <row r="49" spans="4:9" ht="12" customHeight="1">
      <c r="D49" s="20"/>
      <c r="E49" s="20"/>
      <c r="F49" s="20"/>
      <c r="G49" s="20"/>
      <c r="H49" s="20"/>
      <c r="I49" s="20"/>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Ax1ejfjJpVqugw4KCPFlr5MRKg3vkwhcGGFpAJmBnV2wASy226bcYuM7Eb7fG8o6HCtJFrcvW5UpnfN6JQyZMQ==" saltValue="ukKsqEtPkScyPI5dwC4Nfw==" spinCount="100000" sheet="1" scenarios="1" formatRows="0"/>
  <mergeCells count="38">
    <mergeCell ref="C26:L26"/>
    <mergeCell ref="M26:AH26"/>
    <mergeCell ref="D2:L2"/>
    <mergeCell ref="AD2:AJ2"/>
    <mergeCell ref="B7:AI8"/>
    <mergeCell ref="M15:AH15"/>
    <mergeCell ref="M16:AH16"/>
    <mergeCell ref="C23:L24"/>
    <mergeCell ref="C16:L16"/>
    <mergeCell ref="C15:L15"/>
    <mergeCell ref="M23:AH24"/>
    <mergeCell ref="Q10:AC10"/>
    <mergeCell ref="AD10:AH10"/>
    <mergeCell ref="Q11:AH12"/>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D2 AD2 N9 M15:AH16 C25:AH25 C36:AH42 C28:AH29">
    <cfRule type="expression" dxfId="65" priority="15">
      <formula>$CC$2=TRUE</formula>
    </cfRule>
  </conditionalFormatting>
  <conditionalFormatting sqref="C27:AH27">
    <cfRule type="expression" dxfId="64" priority="14">
      <formula>$CC$2=TRUE</formula>
    </cfRule>
  </conditionalFormatting>
  <conditionalFormatting sqref="C26:AH26">
    <cfRule type="expression" dxfId="63" priority="13">
      <formula>$CC$2=TRUE</formula>
    </cfRule>
  </conditionalFormatting>
  <conditionalFormatting sqref="Q11">
    <cfRule type="expression" dxfId="62" priority="1">
      <formula>$AD$10=""</formula>
    </cfRule>
    <cfRule type="expression" dxfId="61" priority="2">
      <formula>$AD$10="2021～2023年"</formula>
    </cfRule>
    <cfRule type="expression" dxfId="60" priority="3">
      <formula>$AD$10="2023年のみ"</formula>
    </cfRule>
  </conditionalFormatting>
  <dataValidations count="2">
    <dataValidation allowBlank="1" showDropDown="1" showInputMessage="1" showErrorMessage="1" sqref="B22" xr:uid="{00000000-0002-0000-0100-000000000000}"/>
    <dataValidation type="list" allowBlank="1" showInputMessage="1" showErrorMessage="1" sqref="AD10:AH10" xr:uid="{DFFAD75F-2FCC-47A8-BFE5-5DEEEA70EC62}">
      <formula1>"令和3年～令和5年,令和5年のみ"</formula1>
    </dataValidation>
  </dataValidations>
  <pageMargins left="0.59055118110236227" right="0.59055118110236227" top="0.39370078740157483" bottom="0.39370078740157483" header="0.31496062992125984" footer="0.31496062992125984"/>
  <pageSetup paperSize="9" scale="95"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3</xdr:row>
                    <xdr:rowOff>19050</xdr:rowOff>
                  </from>
                  <to>
                    <xdr:col>36</xdr:col>
                    <xdr:colOff>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cols>
    <col min="1" max="1" width="2.25" style="2" customWidth="1"/>
    <col min="2" max="2" width="6.25" style="31" customWidth="1"/>
    <col min="3" max="3" width="43.25" style="31" customWidth="1"/>
    <col min="4" max="4" width="17.75" style="31" customWidth="1"/>
    <col min="5" max="5" width="43.25" style="31" customWidth="1"/>
    <col min="6" max="6" width="37" style="31" customWidth="1"/>
    <col min="7" max="7" width="18.25" style="31" customWidth="1"/>
    <col min="8" max="8" width="9.25" style="31" customWidth="1"/>
    <col min="9" max="13" width="8.25" style="2" customWidth="1"/>
    <col min="14" max="30" width="2.25" style="2" customWidth="1"/>
    <col min="31" max="31" width="8.75" style="2" customWidth="1"/>
    <col min="32" max="32" width="8.75" style="2" hidden="1" customWidth="1"/>
    <col min="33" max="33" width="8.75" style="2" customWidth="1"/>
    <col min="34" max="16384" width="8.75" style="2"/>
  </cols>
  <sheetData>
    <row r="1" spans="2:32" ht="12" customHeight="1"/>
    <row r="2" spans="2:32" ht="21" customHeight="1" thickBot="1">
      <c r="B2" s="65" t="s">
        <v>413</v>
      </c>
      <c r="C2" s="66" t="s">
        <v>797</v>
      </c>
      <c r="D2" s="66"/>
      <c r="AF2" s="21" t="s">
        <v>633</v>
      </c>
    </row>
    <row r="3" spans="2:32" ht="12" customHeight="1" thickBot="1">
      <c r="AF3" s="24" t="b">
        <v>0</v>
      </c>
    </row>
    <row r="4" spans="2:32" ht="12.6" customHeight="1">
      <c r="B4" s="2"/>
      <c r="C4" s="33"/>
      <c r="D4" s="33"/>
      <c r="E4" s="20"/>
      <c r="H4" s="34"/>
      <c r="I4" s="34"/>
      <c r="J4" s="34"/>
      <c r="K4" s="34"/>
    </row>
    <row r="5" spans="2:32" ht="11.65" hidden="1" customHeight="1">
      <c r="B5" s="701"/>
      <c r="C5" s="701"/>
      <c r="D5" s="332"/>
      <c r="E5" s="331"/>
      <c r="H5" s="34"/>
      <c r="I5" s="34"/>
      <c r="J5" s="34"/>
      <c r="K5" s="34"/>
    </row>
    <row r="6" spans="2:32" ht="12" hidden="1" customHeight="1">
      <c r="B6" s="35"/>
      <c r="C6" s="20"/>
      <c r="D6" s="20"/>
      <c r="E6" s="20"/>
      <c r="H6" s="34"/>
      <c r="I6" s="34"/>
      <c r="J6" s="34"/>
    </row>
    <row r="7" spans="2:32" ht="12" customHeight="1" thickBot="1">
      <c r="B7" s="35"/>
      <c r="C7" s="20"/>
      <c r="D7" s="20"/>
      <c r="E7" s="20"/>
      <c r="J7" s="34"/>
    </row>
    <row r="8" spans="2:32" ht="19.899999999999999" customHeight="1">
      <c r="B8" s="712" t="s">
        <v>798</v>
      </c>
      <c r="C8" s="719" t="s">
        <v>845</v>
      </c>
      <c r="D8" s="716" t="s">
        <v>821</v>
      </c>
      <c r="E8" s="715" t="s">
        <v>12</v>
      </c>
      <c r="F8" s="36" t="s">
        <v>846</v>
      </c>
      <c r="G8" s="704" t="s">
        <v>818</v>
      </c>
      <c r="H8" s="705"/>
      <c r="I8" s="705"/>
      <c r="J8" s="705"/>
      <c r="K8" s="705"/>
      <c r="L8" s="705"/>
      <c r="M8" s="706"/>
    </row>
    <row r="9" spans="2:32" ht="16.899999999999999" customHeight="1">
      <c r="B9" s="713"/>
      <c r="C9" s="717"/>
      <c r="D9" s="717"/>
      <c r="E9" s="684"/>
      <c r="F9" s="707" t="s">
        <v>1007</v>
      </c>
      <c r="G9" s="709" t="s">
        <v>14</v>
      </c>
      <c r="H9" s="707" t="s">
        <v>21</v>
      </c>
      <c r="I9" s="684" t="s">
        <v>13</v>
      </c>
      <c r="J9" s="684"/>
      <c r="K9" s="684"/>
      <c r="L9" s="684"/>
      <c r="M9" s="702"/>
    </row>
    <row r="10" spans="2:32" ht="16.899999999999999" customHeight="1">
      <c r="B10" s="713"/>
      <c r="C10" s="717"/>
      <c r="D10" s="717"/>
      <c r="E10" s="684"/>
      <c r="F10" s="707"/>
      <c r="G10" s="709"/>
      <c r="H10" s="707"/>
      <c r="I10" s="684" t="s">
        <v>15</v>
      </c>
      <c r="J10" s="684" t="s">
        <v>16</v>
      </c>
      <c r="K10" s="684" t="s">
        <v>17</v>
      </c>
      <c r="L10" s="684" t="s">
        <v>18</v>
      </c>
      <c r="M10" s="702" t="s">
        <v>19</v>
      </c>
    </row>
    <row r="11" spans="2:32" ht="16.899999999999999" customHeight="1" thickBot="1">
      <c r="B11" s="714"/>
      <c r="C11" s="718"/>
      <c r="D11" s="718"/>
      <c r="E11" s="711"/>
      <c r="F11" s="708"/>
      <c r="G11" s="710"/>
      <c r="H11" s="708"/>
      <c r="I11" s="711"/>
      <c r="J11" s="711"/>
      <c r="K11" s="711"/>
      <c r="L11" s="711"/>
      <c r="M11" s="703"/>
    </row>
    <row r="12" spans="2:32" ht="33" customHeight="1">
      <c r="B12" s="37">
        <v>1</v>
      </c>
      <c r="C12" s="277" t="s">
        <v>747</v>
      </c>
      <c r="D12" s="334" t="s">
        <v>746</v>
      </c>
      <c r="E12" s="277" t="s">
        <v>750</v>
      </c>
      <c r="F12" s="279" t="s">
        <v>297</v>
      </c>
      <c r="G12" s="280" t="s">
        <v>753</v>
      </c>
      <c r="H12" s="286">
        <f t="shared" ref="H12:H17" si="0">SUM(I12:M12)</f>
        <v>25000</v>
      </c>
      <c r="I12" s="281">
        <v>24600</v>
      </c>
      <c r="J12" s="281"/>
      <c r="K12" s="281"/>
      <c r="L12" s="281"/>
      <c r="M12" s="282">
        <v>400</v>
      </c>
    </row>
    <row r="13" spans="2:32" ht="33" customHeight="1">
      <c r="B13" s="38">
        <v>2</v>
      </c>
      <c r="C13" s="278" t="s">
        <v>748</v>
      </c>
      <c r="D13" s="335" t="s">
        <v>746</v>
      </c>
      <c r="E13" s="278" t="s">
        <v>751</v>
      </c>
      <c r="F13" s="279" t="s">
        <v>297</v>
      </c>
      <c r="G13" s="283" t="s">
        <v>753</v>
      </c>
      <c r="H13" s="287">
        <f t="shared" si="0"/>
        <v>15000</v>
      </c>
      <c r="I13" s="284">
        <v>15000</v>
      </c>
      <c r="J13" s="284"/>
      <c r="K13" s="284"/>
      <c r="L13" s="284"/>
      <c r="M13" s="285"/>
    </row>
    <row r="14" spans="2:32" ht="33" customHeight="1">
      <c r="B14" s="38">
        <v>3</v>
      </c>
      <c r="C14" s="278" t="s">
        <v>749</v>
      </c>
      <c r="D14" s="335" t="s">
        <v>746</v>
      </c>
      <c r="E14" s="278" t="s">
        <v>752</v>
      </c>
      <c r="F14" s="279" t="s">
        <v>297</v>
      </c>
      <c r="G14" s="283" t="s">
        <v>753</v>
      </c>
      <c r="H14" s="287">
        <f t="shared" si="0"/>
        <v>13500</v>
      </c>
      <c r="I14" s="284">
        <v>13500</v>
      </c>
      <c r="J14" s="284"/>
      <c r="K14" s="284"/>
      <c r="L14" s="284"/>
      <c r="M14" s="285"/>
      <c r="R14" s="31"/>
    </row>
    <row r="15" spans="2:32" ht="33" customHeight="1">
      <c r="B15" s="37">
        <v>4</v>
      </c>
      <c r="C15" s="278"/>
      <c r="D15" s="335"/>
      <c r="E15" s="54"/>
      <c r="F15" s="253"/>
      <c r="G15" s="254"/>
      <c r="H15" s="48">
        <f t="shared" si="0"/>
        <v>0</v>
      </c>
      <c r="I15" s="49"/>
      <c r="J15" s="49"/>
      <c r="K15" s="49"/>
      <c r="L15" s="49"/>
      <c r="M15" s="50"/>
      <c r="R15" s="31"/>
    </row>
    <row r="16" spans="2:32" ht="33" customHeight="1" thickBot="1">
      <c r="B16" s="38">
        <v>5</v>
      </c>
      <c r="C16" s="54"/>
      <c r="D16" s="335"/>
      <c r="E16" s="54"/>
      <c r="F16" s="253"/>
      <c r="G16" s="254"/>
      <c r="H16" s="48">
        <f t="shared" si="0"/>
        <v>0</v>
      </c>
      <c r="I16" s="49"/>
      <c r="J16" s="49"/>
      <c r="K16" s="49"/>
      <c r="L16" s="49"/>
      <c r="M16" s="50"/>
    </row>
    <row r="17" spans="2:13" ht="30.6" customHeight="1" thickTop="1" thickBot="1">
      <c r="B17" s="39" t="s">
        <v>20</v>
      </c>
      <c r="C17" s="40"/>
      <c r="D17" s="333"/>
      <c r="E17" s="40"/>
      <c r="F17" s="221"/>
      <c r="G17" s="255"/>
      <c r="H17" s="51">
        <f t="shared" si="0"/>
        <v>53500</v>
      </c>
      <c r="I17" s="51">
        <f>SUM(I12:I16)</f>
        <v>53100</v>
      </c>
      <c r="J17" s="51">
        <f>SUM(J12:J16)</f>
        <v>0</v>
      </c>
      <c r="K17" s="51">
        <f>SUM(K12:K16)</f>
        <v>0</v>
      </c>
      <c r="L17" s="51">
        <f>SUM(L12:L16)</f>
        <v>0</v>
      </c>
      <c r="M17" s="52">
        <f>SUM(M12:M16)</f>
        <v>400</v>
      </c>
    </row>
    <row r="18" spans="2:13" ht="12" customHeight="1">
      <c r="B18" s="41"/>
      <c r="C18" s="42"/>
      <c r="D18" s="42"/>
      <c r="E18" s="43"/>
    </row>
    <row r="19" spans="2:13" ht="12" customHeight="1">
      <c r="B19" s="53"/>
      <c r="C19" s="20"/>
      <c r="D19" s="20"/>
      <c r="E19" s="20"/>
      <c r="F19" s="44"/>
      <c r="G19" s="44"/>
      <c r="H19" s="44"/>
    </row>
    <row r="20" spans="2:13" ht="12" customHeight="1">
      <c r="B20" s="53"/>
      <c r="C20" s="20"/>
      <c r="D20" s="20"/>
      <c r="E20" s="20"/>
      <c r="F20" s="44"/>
      <c r="G20" s="44"/>
      <c r="H20" s="44"/>
    </row>
    <row r="21" spans="2:13" ht="12" customHeight="1">
      <c r="B21" s="53"/>
      <c r="C21" s="20"/>
      <c r="D21" s="20"/>
      <c r="E21" s="20"/>
      <c r="F21" s="45"/>
      <c r="G21" s="45"/>
      <c r="H21" s="45"/>
    </row>
    <row r="22" spans="2:13" ht="12" customHeight="1">
      <c r="C22" s="45"/>
      <c r="D22" s="45"/>
      <c r="E22" s="45"/>
      <c r="F22" s="45"/>
      <c r="G22" s="45"/>
      <c r="H22" s="45"/>
    </row>
    <row r="23" spans="2:13" ht="12" customHeight="1">
      <c r="C23" s="45"/>
      <c r="D23" s="45"/>
      <c r="E23" s="45"/>
      <c r="F23" s="45"/>
      <c r="G23" s="45"/>
      <c r="H23" s="45"/>
    </row>
    <row r="24" spans="2:13" ht="12" customHeight="1">
      <c r="C24" s="45"/>
      <c r="D24" s="45"/>
      <c r="E24" s="45"/>
      <c r="F24" s="45"/>
      <c r="G24" s="45"/>
      <c r="H24" s="45"/>
    </row>
    <row r="25" spans="2:13" ht="12" customHeight="1">
      <c r="C25" s="45"/>
      <c r="D25" s="45"/>
      <c r="E25" s="45"/>
      <c r="F25" s="45"/>
      <c r="G25" s="45"/>
      <c r="H25" s="45"/>
    </row>
    <row r="26" spans="2:13" ht="12" customHeight="1">
      <c r="C26" s="45"/>
      <c r="D26" s="45"/>
      <c r="E26" s="45"/>
      <c r="F26" s="45"/>
      <c r="G26" s="45"/>
      <c r="H26" s="45"/>
    </row>
    <row r="27" spans="2:13" ht="12" customHeight="1"/>
    <row r="28" spans="2:13" ht="12" customHeight="1">
      <c r="C28" s="46"/>
      <c r="D28" s="46"/>
    </row>
    <row r="29" spans="2:13" ht="12" customHeight="1">
      <c r="C29" s="47"/>
      <c r="D29" s="47"/>
    </row>
    <row r="30" spans="2:13" ht="12" customHeight="1">
      <c r="C30" s="46"/>
      <c r="D30" s="46"/>
    </row>
    <row r="31" spans="2:13" ht="12" customHeight="1">
      <c r="C31" s="44"/>
      <c r="D31" s="44"/>
      <c r="E31" s="44"/>
      <c r="F31" s="44"/>
      <c r="G31" s="44"/>
      <c r="H31" s="44"/>
    </row>
    <row r="32" spans="2:13" ht="12" customHeight="1">
      <c r="C32" s="44"/>
      <c r="D32" s="44"/>
      <c r="E32" s="44"/>
      <c r="F32" s="44"/>
      <c r="G32" s="44"/>
      <c r="H32" s="44"/>
    </row>
    <row r="33" spans="3:8" ht="12" customHeight="1">
      <c r="C33" s="45"/>
      <c r="D33" s="45"/>
      <c r="E33" s="45"/>
      <c r="F33" s="45"/>
      <c r="G33" s="45"/>
      <c r="H33" s="45"/>
    </row>
    <row r="34" spans="3:8" ht="12" customHeight="1">
      <c r="C34" s="45"/>
      <c r="D34" s="45"/>
      <c r="E34" s="45"/>
      <c r="F34" s="45"/>
      <c r="G34" s="45"/>
      <c r="H34" s="45"/>
    </row>
    <row r="35" spans="3:8" ht="12" customHeight="1">
      <c r="C35" s="45"/>
      <c r="D35" s="45"/>
      <c r="E35" s="45"/>
      <c r="F35" s="45"/>
      <c r="G35" s="45"/>
      <c r="H35" s="45"/>
    </row>
    <row r="36" spans="3:8" ht="12" customHeight="1">
      <c r="C36" s="45"/>
      <c r="D36" s="45"/>
      <c r="E36" s="45"/>
      <c r="F36" s="45"/>
      <c r="G36" s="45"/>
      <c r="H36" s="45"/>
    </row>
    <row r="37" spans="3:8" ht="12" customHeight="1">
      <c r="C37" s="45"/>
      <c r="D37" s="45"/>
      <c r="E37" s="45"/>
      <c r="F37" s="45"/>
      <c r="G37" s="45"/>
      <c r="H37" s="45"/>
    </row>
    <row r="38" spans="3:8" ht="12" customHeight="1">
      <c r="C38" s="45"/>
      <c r="D38" s="45"/>
      <c r="E38" s="45"/>
      <c r="F38" s="45"/>
      <c r="G38" s="45"/>
      <c r="H38" s="45"/>
    </row>
    <row r="39" spans="3:8" ht="12" customHeight="1">
      <c r="C39" s="45"/>
      <c r="D39" s="45"/>
      <c r="E39" s="45"/>
      <c r="F39" s="45"/>
      <c r="G39" s="45"/>
      <c r="H39" s="45"/>
    </row>
    <row r="40" spans="3:8" ht="12" customHeight="1">
      <c r="C40" s="45"/>
      <c r="D40" s="45"/>
      <c r="E40" s="45"/>
      <c r="F40" s="45"/>
      <c r="G40" s="45"/>
      <c r="H40" s="45"/>
    </row>
    <row r="41" spans="3:8" ht="12" customHeight="1">
      <c r="C41" s="45"/>
      <c r="D41" s="45"/>
      <c r="E41" s="45"/>
      <c r="F41" s="45"/>
      <c r="G41" s="45"/>
      <c r="H41" s="45"/>
    </row>
    <row r="42" spans="3:8" ht="12" customHeight="1">
      <c r="C42" s="45"/>
      <c r="D42" s="45"/>
      <c r="E42" s="45"/>
      <c r="F42" s="45"/>
      <c r="G42" s="45"/>
      <c r="H42" s="45"/>
    </row>
    <row r="43" spans="3:8" ht="12" customHeight="1">
      <c r="C43" s="45"/>
      <c r="D43" s="45"/>
      <c r="E43" s="45"/>
      <c r="F43" s="45"/>
      <c r="G43" s="45"/>
      <c r="H43" s="45"/>
    </row>
    <row r="44" spans="3:8" ht="12" customHeight="1">
      <c r="C44" s="45"/>
      <c r="D44" s="45"/>
      <c r="E44" s="45"/>
      <c r="F44" s="45"/>
      <c r="G44" s="45"/>
      <c r="H44" s="45"/>
    </row>
    <row r="45" spans="3:8" ht="12" customHeight="1">
      <c r="C45" s="45"/>
      <c r="D45" s="45"/>
      <c r="E45" s="45"/>
      <c r="F45" s="45"/>
      <c r="G45" s="45"/>
      <c r="H45" s="45"/>
    </row>
    <row r="46" spans="3:8" ht="12" customHeight="1">
      <c r="C46" s="45"/>
      <c r="D46" s="45"/>
      <c r="E46" s="45"/>
      <c r="F46" s="45"/>
      <c r="G46" s="45"/>
      <c r="H46" s="45"/>
    </row>
    <row r="47" spans="3:8" ht="12" customHeight="1"/>
    <row r="48" spans="3:8" ht="12" customHeight="1"/>
    <row r="49" spans="3:4" ht="12" customHeight="1"/>
    <row r="50" spans="3:4" ht="12" customHeight="1"/>
    <row r="51" spans="3:4" ht="12" customHeight="1"/>
    <row r="52" spans="3:4" ht="12" customHeight="1">
      <c r="C52" s="47"/>
      <c r="D52" s="47"/>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XSB3jP1bLHA9s9uWrCB+TLGwkmvUreZ8oJ0HxNXnjUKx6T+KjRHfSKBF8Kge8Dnk8ViRXr9mdOzDad25kHgzXA==" saltValue="xnl8UkBoScZBennimM0WvQ=="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E8:E11"/>
    <mergeCell ref="F9:F11"/>
    <mergeCell ref="D8:D11"/>
    <mergeCell ref="C8:C11"/>
  </mergeCells>
  <phoneticPr fontId="2"/>
  <conditionalFormatting sqref="E5 B12:C17 E12:M17">
    <cfRule type="expression" dxfId="59" priority="87">
      <formula>$AF$3=TRUE</formula>
    </cfRule>
  </conditionalFormatting>
  <conditionalFormatting sqref="D12:D17">
    <cfRule type="expression" dxfId="58" priority="1">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2266950</xdr:colOff>
                    <xdr:row>1</xdr:row>
                    <xdr:rowOff>19050</xdr:rowOff>
                  </from>
                  <to>
                    <xdr:col>3</xdr:col>
                    <xdr:colOff>285750</xdr:colOff>
                    <xdr:row>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75" defaultRowHeight="12"/>
  <cols>
    <col min="1" max="5" width="2.5" style="2" customWidth="1"/>
    <col min="6" max="7" width="2.75" style="2" customWidth="1"/>
    <col min="8" max="9" width="2.5" style="2" customWidth="1"/>
    <col min="10" max="13" width="2.75" style="2" customWidth="1"/>
    <col min="14" max="46" width="2.5" style="2" customWidth="1"/>
    <col min="47" max="50" width="3" style="2" customWidth="1"/>
    <col min="51" max="74" width="2.5" style="2" customWidth="1"/>
    <col min="75" max="83" width="2.625" style="2" customWidth="1"/>
    <col min="84" max="87" width="3.25" style="2" customWidth="1"/>
    <col min="88" max="110" width="2.625" style="2" customWidth="1"/>
    <col min="111" max="111" width="1.75" style="2" customWidth="1"/>
    <col min="112" max="118" width="8.75" style="2"/>
    <col min="119" max="119" width="0" style="2" hidden="1" customWidth="1"/>
    <col min="120" max="16384" width="8.75" style="2"/>
  </cols>
  <sheetData>
    <row r="1" spans="1:119" ht="12" customHeight="1" thickBot="1">
      <c r="A1" s="69"/>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69"/>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69"/>
      <c r="BX1" s="56"/>
      <c r="BY1" s="56"/>
      <c r="BZ1" s="56"/>
      <c r="CA1" s="56"/>
      <c r="CB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O1" s="21" t="s">
        <v>633</v>
      </c>
    </row>
    <row r="2" spans="1:119" ht="15" thickBot="1">
      <c r="A2" s="58"/>
      <c r="B2" s="67" t="s">
        <v>415</v>
      </c>
      <c r="C2" s="68" t="s">
        <v>414</v>
      </c>
      <c r="D2" s="68"/>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58"/>
      <c r="AM2" s="67"/>
      <c r="AN2" s="68"/>
      <c r="AO2" s="68"/>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58"/>
      <c r="BX2" s="67"/>
      <c r="BY2" s="68"/>
      <c r="BZ2" s="68"/>
      <c r="CA2" s="35"/>
      <c r="CB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O2" s="24" t="b">
        <v>0</v>
      </c>
    </row>
    <row r="3" spans="1:119" ht="12" customHeight="1" thickBot="1">
      <c r="A3" s="58"/>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58"/>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58"/>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row>
    <row r="4" spans="1:119" ht="12" customHeight="1">
      <c r="A4" s="58"/>
      <c r="B4" s="741" t="s">
        <v>801</v>
      </c>
      <c r="C4" s="742"/>
      <c r="D4" s="742"/>
      <c r="E4" s="742"/>
      <c r="F4" s="742"/>
      <c r="G4" s="743"/>
      <c r="H4" s="722">
        <v>1</v>
      </c>
      <c r="I4" s="723"/>
      <c r="J4" s="726" t="s">
        <v>800</v>
      </c>
      <c r="K4" s="727"/>
      <c r="L4" s="727"/>
      <c r="M4" s="728"/>
      <c r="N4" s="732" t="str">
        <f>IFERROR(VLOOKUP(H4,事業所リスト,2,FALSE),"")</f>
        <v>本社ビル</v>
      </c>
      <c r="O4" s="733"/>
      <c r="P4" s="733"/>
      <c r="Q4" s="733"/>
      <c r="R4" s="733"/>
      <c r="S4" s="733"/>
      <c r="T4" s="733"/>
      <c r="U4" s="733"/>
      <c r="V4" s="733"/>
      <c r="W4" s="733"/>
      <c r="X4" s="733"/>
      <c r="Y4" s="733"/>
      <c r="Z4" s="733"/>
      <c r="AA4" s="733"/>
      <c r="AB4" s="733"/>
      <c r="AC4" s="733"/>
      <c r="AD4" s="733"/>
      <c r="AE4" s="733"/>
      <c r="AF4" s="733"/>
      <c r="AG4" s="733"/>
      <c r="AH4" s="733"/>
      <c r="AI4" s="733"/>
      <c r="AJ4" s="734"/>
      <c r="AK4" s="35"/>
      <c r="AL4" s="58"/>
      <c r="AM4" s="741" t="s">
        <v>801</v>
      </c>
      <c r="AN4" s="742"/>
      <c r="AO4" s="742"/>
      <c r="AP4" s="742"/>
      <c r="AQ4" s="742"/>
      <c r="AR4" s="743"/>
      <c r="AS4" s="722">
        <v>2</v>
      </c>
      <c r="AT4" s="723"/>
      <c r="AU4" s="726" t="s">
        <v>800</v>
      </c>
      <c r="AV4" s="727"/>
      <c r="AW4" s="727"/>
      <c r="AX4" s="728"/>
      <c r="AY4" s="732" t="str">
        <f>IFERROR(VLOOKUP(AS4,事業所リスト,2,FALSE),"")</f>
        <v>A支店</v>
      </c>
      <c r="AZ4" s="733"/>
      <c r="BA4" s="733"/>
      <c r="BB4" s="733"/>
      <c r="BC4" s="733"/>
      <c r="BD4" s="733"/>
      <c r="BE4" s="733"/>
      <c r="BF4" s="733"/>
      <c r="BG4" s="733"/>
      <c r="BH4" s="733"/>
      <c r="BI4" s="733"/>
      <c r="BJ4" s="733"/>
      <c r="BK4" s="733"/>
      <c r="BL4" s="733"/>
      <c r="BM4" s="733"/>
      <c r="BN4" s="733"/>
      <c r="BO4" s="733"/>
      <c r="BP4" s="733"/>
      <c r="BQ4" s="733"/>
      <c r="BR4" s="733"/>
      <c r="BS4" s="733"/>
      <c r="BT4" s="733"/>
      <c r="BU4" s="734"/>
      <c r="BV4" s="35"/>
      <c r="BW4" s="58"/>
      <c r="BX4" s="741" t="s">
        <v>801</v>
      </c>
      <c r="BY4" s="742"/>
      <c r="BZ4" s="742"/>
      <c r="CA4" s="742"/>
      <c r="CB4" s="742"/>
      <c r="CC4" s="743"/>
      <c r="CD4" s="722">
        <v>3</v>
      </c>
      <c r="CE4" s="723"/>
      <c r="CF4" s="726" t="s">
        <v>800</v>
      </c>
      <c r="CG4" s="727"/>
      <c r="CH4" s="727"/>
      <c r="CI4" s="728"/>
      <c r="CJ4" s="732" t="str">
        <f>IFERROR(VLOOKUP(CD4,事業所リスト,2,FALSE),"")</f>
        <v>B支店</v>
      </c>
      <c r="CK4" s="733"/>
      <c r="CL4" s="733"/>
      <c r="CM4" s="733"/>
      <c r="CN4" s="733"/>
      <c r="CO4" s="733"/>
      <c r="CP4" s="733"/>
      <c r="CQ4" s="733"/>
      <c r="CR4" s="733"/>
      <c r="CS4" s="733"/>
      <c r="CT4" s="733"/>
      <c r="CU4" s="733"/>
      <c r="CV4" s="733"/>
      <c r="CW4" s="733"/>
      <c r="CX4" s="733"/>
      <c r="CY4" s="733"/>
      <c r="CZ4" s="733"/>
      <c r="DA4" s="733"/>
      <c r="DB4" s="733"/>
      <c r="DC4" s="733"/>
      <c r="DD4" s="733"/>
      <c r="DE4" s="733"/>
      <c r="DF4" s="734"/>
      <c r="DG4" s="35"/>
    </row>
    <row r="5" spans="1:119" ht="12" customHeight="1" thickBot="1">
      <c r="A5" s="58"/>
      <c r="B5" s="770"/>
      <c r="C5" s="771"/>
      <c r="D5" s="771"/>
      <c r="E5" s="771"/>
      <c r="F5" s="771"/>
      <c r="G5" s="772"/>
      <c r="H5" s="724"/>
      <c r="I5" s="725"/>
      <c r="J5" s="729"/>
      <c r="K5" s="730"/>
      <c r="L5" s="730"/>
      <c r="M5" s="731"/>
      <c r="N5" s="735"/>
      <c r="O5" s="736"/>
      <c r="P5" s="736"/>
      <c r="Q5" s="736"/>
      <c r="R5" s="736"/>
      <c r="S5" s="736"/>
      <c r="T5" s="736"/>
      <c r="U5" s="736"/>
      <c r="V5" s="736"/>
      <c r="W5" s="736"/>
      <c r="X5" s="736"/>
      <c r="Y5" s="736"/>
      <c r="Z5" s="736"/>
      <c r="AA5" s="736"/>
      <c r="AB5" s="736"/>
      <c r="AC5" s="736"/>
      <c r="AD5" s="736"/>
      <c r="AE5" s="736"/>
      <c r="AF5" s="736"/>
      <c r="AG5" s="736"/>
      <c r="AH5" s="736"/>
      <c r="AI5" s="736"/>
      <c r="AJ5" s="737"/>
      <c r="AK5" s="35"/>
      <c r="AL5" s="58"/>
      <c r="AM5" s="770"/>
      <c r="AN5" s="771"/>
      <c r="AO5" s="771"/>
      <c r="AP5" s="771"/>
      <c r="AQ5" s="771"/>
      <c r="AR5" s="772"/>
      <c r="AS5" s="724"/>
      <c r="AT5" s="725"/>
      <c r="AU5" s="729"/>
      <c r="AV5" s="730"/>
      <c r="AW5" s="730"/>
      <c r="AX5" s="731"/>
      <c r="AY5" s="735"/>
      <c r="AZ5" s="736"/>
      <c r="BA5" s="736"/>
      <c r="BB5" s="736"/>
      <c r="BC5" s="736"/>
      <c r="BD5" s="736"/>
      <c r="BE5" s="736"/>
      <c r="BF5" s="736"/>
      <c r="BG5" s="736"/>
      <c r="BH5" s="736"/>
      <c r="BI5" s="736"/>
      <c r="BJ5" s="736"/>
      <c r="BK5" s="736"/>
      <c r="BL5" s="736"/>
      <c r="BM5" s="736"/>
      <c r="BN5" s="736"/>
      <c r="BO5" s="736"/>
      <c r="BP5" s="736"/>
      <c r="BQ5" s="736"/>
      <c r="BR5" s="736"/>
      <c r="BS5" s="736"/>
      <c r="BT5" s="736"/>
      <c r="BU5" s="737"/>
      <c r="BV5" s="35"/>
      <c r="BW5" s="58"/>
      <c r="BX5" s="770"/>
      <c r="BY5" s="771"/>
      <c r="BZ5" s="771"/>
      <c r="CA5" s="771"/>
      <c r="CB5" s="771"/>
      <c r="CC5" s="772"/>
      <c r="CD5" s="724"/>
      <c r="CE5" s="725"/>
      <c r="CF5" s="729"/>
      <c r="CG5" s="730"/>
      <c r="CH5" s="730"/>
      <c r="CI5" s="731"/>
      <c r="CJ5" s="735"/>
      <c r="CK5" s="736"/>
      <c r="CL5" s="736"/>
      <c r="CM5" s="736"/>
      <c r="CN5" s="736"/>
      <c r="CO5" s="736"/>
      <c r="CP5" s="736"/>
      <c r="CQ5" s="736"/>
      <c r="CR5" s="736"/>
      <c r="CS5" s="736"/>
      <c r="CT5" s="736"/>
      <c r="CU5" s="736"/>
      <c r="CV5" s="736"/>
      <c r="CW5" s="736"/>
      <c r="CX5" s="736"/>
      <c r="CY5" s="736"/>
      <c r="CZ5" s="736"/>
      <c r="DA5" s="736"/>
      <c r="DB5" s="736"/>
      <c r="DC5" s="736"/>
      <c r="DD5" s="736"/>
      <c r="DE5" s="736"/>
      <c r="DF5" s="737"/>
      <c r="DG5" s="35"/>
    </row>
    <row r="6" spans="1:119" ht="18.600000000000001" customHeight="1">
      <c r="A6" s="58"/>
      <c r="B6" s="738" t="s">
        <v>416</v>
      </c>
      <c r="C6" s="739"/>
      <c r="D6" s="739"/>
      <c r="E6" s="739"/>
      <c r="F6" s="739"/>
      <c r="G6" s="739"/>
      <c r="H6" s="74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1"/>
      <c r="AK6" s="35"/>
      <c r="AL6" s="58"/>
      <c r="AM6" s="738" t="s">
        <v>416</v>
      </c>
      <c r="AN6" s="739"/>
      <c r="AO6" s="739"/>
      <c r="AP6" s="739"/>
      <c r="AQ6" s="739"/>
      <c r="AR6" s="739"/>
      <c r="AS6" s="74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1"/>
      <c r="BV6" s="35"/>
      <c r="BW6" s="58"/>
      <c r="BX6" s="738" t="s">
        <v>416</v>
      </c>
      <c r="BY6" s="739"/>
      <c r="BZ6" s="739"/>
      <c r="CA6" s="739"/>
      <c r="CB6" s="739"/>
      <c r="CC6" s="739"/>
      <c r="CD6" s="74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1"/>
      <c r="DG6" s="35"/>
    </row>
    <row r="7" spans="1:119" ht="12" customHeight="1">
      <c r="A7" s="58"/>
      <c r="B7" s="76"/>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3"/>
      <c r="AK7" s="35"/>
      <c r="AL7" s="58"/>
      <c r="AM7" s="76"/>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3"/>
      <c r="BV7" s="35"/>
      <c r="BW7" s="58"/>
      <c r="BX7" s="76"/>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3"/>
      <c r="DG7" s="35"/>
    </row>
    <row r="8" spans="1:119" ht="12" customHeight="1">
      <c r="A8" s="58"/>
      <c r="B8" s="76"/>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3"/>
      <c r="AK8" s="35"/>
      <c r="AL8" s="58"/>
      <c r="AM8" s="76"/>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3"/>
      <c r="BV8" s="35"/>
      <c r="BW8" s="58"/>
      <c r="BX8" s="76"/>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3"/>
      <c r="DG8" s="35"/>
    </row>
    <row r="9" spans="1:119" ht="12" customHeight="1">
      <c r="A9" s="58"/>
      <c r="B9" s="76"/>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3"/>
      <c r="AK9" s="35"/>
      <c r="AL9" s="58"/>
      <c r="AM9" s="76"/>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3"/>
      <c r="BV9" s="35"/>
      <c r="BW9" s="58"/>
      <c r="BX9" s="76"/>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3"/>
      <c r="DG9" s="35"/>
    </row>
    <row r="10" spans="1:119" ht="12" customHeight="1">
      <c r="A10" s="58"/>
      <c r="B10" s="76"/>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3"/>
      <c r="AK10" s="35"/>
      <c r="AL10" s="58"/>
      <c r="AM10" s="76"/>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3"/>
      <c r="BV10" s="35"/>
      <c r="BW10" s="58"/>
      <c r="BX10" s="76"/>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3"/>
      <c r="DG10" s="35"/>
    </row>
    <row r="11" spans="1:119" ht="12" customHeight="1">
      <c r="A11" s="58"/>
      <c r="B11" s="76"/>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3"/>
      <c r="AK11" s="35"/>
      <c r="AL11" s="58"/>
      <c r="AM11" s="76"/>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3"/>
      <c r="BV11" s="35"/>
      <c r="BW11" s="58"/>
      <c r="BX11" s="76"/>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3"/>
      <c r="DG11" s="35"/>
    </row>
    <row r="12" spans="1:119" ht="12" customHeight="1">
      <c r="A12" s="58"/>
      <c r="B12" s="76"/>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3"/>
      <c r="AK12" s="35"/>
      <c r="AL12" s="58"/>
      <c r="AM12" s="76"/>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3"/>
      <c r="BV12" s="35"/>
      <c r="BW12" s="58"/>
      <c r="BX12" s="76"/>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3"/>
      <c r="DG12" s="35"/>
    </row>
    <row r="13" spans="1:119" ht="12" customHeight="1">
      <c r="A13" s="58"/>
      <c r="B13" s="76"/>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3"/>
      <c r="AK13" s="35"/>
      <c r="AL13" s="58"/>
      <c r="AM13" s="76"/>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3"/>
      <c r="BV13" s="35"/>
      <c r="BW13" s="58"/>
      <c r="BX13" s="76"/>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3"/>
      <c r="DG13" s="35"/>
    </row>
    <row r="14" spans="1:119" ht="12" customHeight="1">
      <c r="A14" s="58"/>
      <c r="B14" s="76"/>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3"/>
      <c r="AK14" s="35"/>
      <c r="AL14" s="58"/>
      <c r="AM14" s="76"/>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3"/>
      <c r="BV14" s="35"/>
      <c r="BW14" s="58"/>
      <c r="BX14" s="76"/>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3"/>
      <c r="DG14" s="35"/>
    </row>
    <row r="15" spans="1:119" ht="12" customHeight="1">
      <c r="A15" s="58"/>
      <c r="B15" s="76"/>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3"/>
      <c r="AK15" s="35"/>
      <c r="AL15" s="58"/>
      <c r="AM15" s="76"/>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3"/>
      <c r="BV15" s="35"/>
      <c r="BW15" s="58"/>
      <c r="BX15" s="76"/>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3"/>
      <c r="DG15" s="35"/>
    </row>
    <row r="16" spans="1:119" ht="12" customHeight="1">
      <c r="A16" s="58"/>
      <c r="B16" s="76"/>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3"/>
      <c r="AK16" s="35"/>
      <c r="AL16" s="58"/>
      <c r="AM16" s="76"/>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3"/>
      <c r="BV16" s="35"/>
      <c r="BW16" s="58"/>
      <c r="BX16" s="76"/>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3"/>
      <c r="DG16" s="35"/>
    </row>
    <row r="17" spans="1:111" ht="12" customHeight="1">
      <c r="A17" s="58"/>
      <c r="B17" s="76"/>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3"/>
      <c r="AK17" s="35"/>
      <c r="AL17" s="58"/>
      <c r="AM17" s="76"/>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3"/>
      <c r="BV17" s="35"/>
      <c r="BW17" s="58"/>
      <c r="BX17" s="76"/>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3"/>
      <c r="DG17" s="35"/>
    </row>
    <row r="18" spans="1:111" ht="12" customHeight="1">
      <c r="A18" s="58"/>
      <c r="B18" s="76"/>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3"/>
      <c r="AK18" s="35"/>
      <c r="AL18" s="58"/>
      <c r="AM18" s="76"/>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3"/>
      <c r="BV18" s="35"/>
      <c r="BW18" s="58"/>
      <c r="BX18" s="76"/>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3"/>
      <c r="DG18" s="35"/>
    </row>
    <row r="19" spans="1:111" ht="12" customHeight="1">
      <c r="A19" s="58"/>
      <c r="B19" s="76"/>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3"/>
      <c r="AK19" s="35"/>
      <c r="AL19" s="58"/>
      <c r="AM19" s="76"/>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3"/>
      <c r="BV19" s="35"/>
      <c r="BW19" s="58"/>
      <c r="BX19" s="76"/>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3"/>
      <c r="DG19" s="35"/>
    </row>
    <row r="20" spans="1:111" ht="12" customHeight="1">
      <c r="A20" s="58"/>
      <c r="B20" s="76"/>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3"/>
      <c r="AK20" s="35"/>
      <c r="AL20" s="58"/>
      <c r="AM20" s="76"/>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3"/>
      <c r="BV20" s="35"/>
      <c r="BW20" s="58"/>
      <c r="BX20" s="76"/>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3"/>
      <c r="DG20" s="35"/>
    </row>
    <row r="21" spans="1:111" ht="12" customHeight="1">
      <c r="A21" s="58"/>
      <c r="B21" s="76"/>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3"/>
      <c r="AK21" s="35"/>
      <c r="AL21" s="58"/>
      <c r="AM21" s="76"/>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3"/>
      <c r="BV21" s="35"/>
      <c r="BW21" s="58"/>
      <c r="BX21" s="76"/>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3"/>
      <c r="DG21" s="35"/>
    </row>
    <row r="22" spans="1:111" ht="12" customHeight="1">
      <c r="A22" s="58"/>
      <c r="B22" s="76"/>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3"/>
      <c r="AK22" s="35"/>
      <c r="AL22" s="58"/>
      <c r="AM22" s="76"/>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3"/>
      <c r="BV22" s="35"/>
      <c r="BW22" s="58"/>
      <c r="BX22" s="76"/>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3"/>
      <c r="DG22" s="35"/>
    </row>
    <row r="23" spans="1:111" ht="12" customHeight="1">
      <c r="A23" s="58"/>
      <c r="B23" s="76"/>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3"/>
      <c r="AK23" s="35"/>
      <c r="AL23" s="58"/>
      <c r="AM23" s="76"/>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3"/>
      <c r="BV23" s="35"/>
      <c r="BW23" s="58"/>
      <c r="BX23" s="76"/>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3"/>
      <c r="DG23" s="35"/>
    </row>
    <row r="24" spans="1:111" ht="12" customHeight="1">
      <c r="A24" s="58"/>
      <c r="B24" s="76"/>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3"/>
      <c r="AK24" s="35"/>
      <c r="AL24" s="58"/>
      <c r="AM24" s="76"/>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3"/>
      <c r="BV24" s="35"/>
      <c r="BW24" s="58"/>
      <c r="BX24" s="76"/>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3"/>
      <c r="DG24" s="35"/>
    </row>
    <row r="25" spans="1:111" ht="12" customHeight="1">
      <c r="A25" s="58"/>
      <c r="B25" s="76"/>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3"/>
      <c r="AK25" s="35"/>
      <c r="AL25" s="58"/>
      <c r="AM25" s="76"/>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3"/>
      <c r="BV25" s="35"/>
      <c r="BW25" s="58"/>
      <c r="BX25" s="76"/>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3"/>
      <c r="DG25" s="35"/>
    </row>
    <row r="26" spans="1:111" ht="12" customHeight="1">
      <c r="A26" s="58"/>
      <c r="B26" s="76"/>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3"/>
      <c r="AK26" s="35"/>
      <c r="AL26" s="58"/>
      <c r="AM26" s="76"/>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3"/>
      <c r="BV26" s="35"/>
      <c r="BW26" s="58"/>
      <c r="BX26" s="76"/>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3"/>
      <c r="DG26" s="35"/>
    </row>
    <row r="27" spans="1:111" ht="12" customHeight="1">
      <c r="A27" s="58"/>
      <c r="B27" s="76"/>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3"/>
      <c r="AK27" s="35"/>
      <c r="AL27" s="58"/>
      <c r="AM27" s="76"/>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3"/>
      <c r="BV27" s="35"/>
      <c r="BW27" s="58"/>
      <c r="BX27" s="76"/>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3"/>
      <c r="DG27" s="35"/>
    </row>
    <row r="28" spans="1:111" ht="12" customHeight="1">
      <c r="A28" s="58"/>
      <c r="B28" s="76"/>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3"/>
      <c r="AK28" s="35"/>
      <c r="AL28" s="58"/>
      <c r="AM28" s="76"/>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3"/>
      <c r="BV28" s="35"/>
      <c r="BW28" s="58"/>
      <c r="BX28" s="76"/>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3"/>
      <c r="DG28" s="35"/>
    </row>
    <row r="29" spans="1:111" ht="12" customHeight="1">
      <c r="A29" s="58"/>
      <c r="B29" s="76"/>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3"/>
      <c r="AK29" s="35"/>
      <c r="AL29" s="58"/>
      <c r="AM29" s="76"/>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3"/>
      <c r="BV29" s="35"/>
      <c r="BW29" s="58"/>
      <c r="BX29" s="76"/>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3"/>
      <c r="DG29" s="35"/>
    </row>
    <row r="30" spans="1:111" ht="12" customHeight="1">
      <c r="A30" s="58"/>
      <c r="B30" s="76"/>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3"/>
      <c r="AK30" s="35"/>
      <c r="AL30" s="58"/>
      <c r="AM30" s="76"/>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3"/>
      <c r="BV30" s="35"/>
      <c r="BW30" s="58"/>
      <c r="BX30" s="76"/>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3"/>
      <c r="DG30" s="35"/>
    </row>
    <row r="31" spans="1:111" ht="12" customHeight="1">
      <c r="A31" s="58"/>
      <c r="B31" s="76"/>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3"/>
      <c r="AK31" s="35"/>
      <c r="AL31" s="58"/>
      <c r="AM31" s="76"/>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3"/>
      <c r="BV31" s="35"/>
      <c r="BW31" s="58"/>
      <c r="BX31" s="76"/>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3"/>
      <c r="DG31" s="35"/>
    </row>
    <row r="32" spans="1:111" ht="12" customHeight="1">
      <c r="A32" s="58"/>
      <c r="B32" s="76"/>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3"/>
      <c r="AK32" s="35"/>
      <c r="AL32" s="58"/>
      <c r="AM32" s="76"/>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3"/>
      <c r="BV32" s="35"/>
      <c r="BW32" s="58"/>
      <c r="BX32" s="76"/>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3"/>
      <c r="DG32" s="35"/>
    </row>
    <row r="33" spans="1:111" ht="12" customHeight="1">
      <c r="A33" s="58"/>
      <c r="B33" s="76"/>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3"/>
      <c r="AK33" s="35"/>
      <c r="AL33" s="58"/>
      <c r="AM33" s="76"/>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3"/>
      <c r="BV33" s="35"/>
      <c r="BW33" s="58"/>
      <c r="BX33" s="76"/>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3"/>
      <c r="DG33" s="35"/>
    </row>
    <row r="34" spans="1:111" ht="12" customHeight="1">
      <c r="A34" s="58"/>
      <c r="B34" s="76"/>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3"/>
      <c r="AK34" s="35"/>
      <c r="AL34" s="58"/>
      <c r="AM34" s="76"/>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3"/>
      <c r="BV34" s="35"/>
      <c r="BW34" s="58"/>
      <c r="BX34" s="76"/>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3"/>
      <c r="DG34" s="35"/>
    </row>
    <row r="35" spans="1:111" ht="12" customHeight="1">
      <c r="A35" s="58"/>
      <c r="B35" s="76"/>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3"/>
      <c r="AK35" s="35"/>
      <c r="AL35" s="58"/>
      <c r="AM35" s="76"/>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3"/>
      <c r="BV35" s="35"/>
      <c r="BW35" s="58"/>
      <c r="BX35" s="76"/>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3"/>
      <c r="DG35" s="35"/>
    </row>
    <row r="36" spans="1:111" ht="12" customHeight="1">
      <c r="A36" s="58"/>
      <c r="B36" s="76"/>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3"/>
      <c r="AK36" s="35"/>
      <c r="AL36" s="58"/>
      <c r="AM36" s="76"/>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3"/>
      <c r="BV36" s="35"/>
      <c r="BW36" s="58"/>
      <c r="BX36" s="76"/>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3"/>
      <c r="DG36" s="35"/>
    </row>
    <row r="37" spans="1:111" ht="12" customHeight="1">
      <c r="A37" s="58"/>
      <c r="B37" s="76"/>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3"/>
      <c r="AK37" s="35"/>
      <c r="AL37" s="58"/>
      <c r="AM37" s="76"/>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3"/>
      <c r="BV37" s="35"/>
      <c r="BW37" s="58"/>
      <c r="BX37" s="76"/>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3"/>
      <c r="DG37" s="35"/>
    </row>
    <row r="38" spans="1:111" ht="12" customHeight="1">
      <c r="A38" s="58"/>
      <c r="B38" s="76"/>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3"/>
      <c r="AK38" s="35"/>
      <c r="AL38" s="58"/>
      <c r="AM38" s="76"/>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3"/>
      <c r="BV38" s="35"/>
      <c r="BW38" s="58"/>
      <c r="BX38" s="76"/>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3"/>
      <c r="DG38" s="35"/>
    </row>
    <row r="39" spans="1:111" ht="12" customHeight="1">
      <c r="A39" s="58"/>
      <c r="B39" s="76"/>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3"/>
      <c r="AK39" s="35"/>
      <c r="AL39" s="58"/>
      <c r="AM39" s="76"/>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3"/>
      <c r="BV39" s="35"/>
      <c r="BW39" s="58"/>
      <c r="BX39" s="76"/>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3"/>
      <c r="DG39" s="35"/>
    </row>
    <row r="40" spans="1:111" ht="12" customHeight="1">
      <c r="A40" s="58"/>
      <c r="B40" s="76"/>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3"/>
      <c r="AK40" s="35"/>
      <c r="AL40" s="58"/>
      <c r="AM40" s="76"/>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3"/>
      <c r="BV40" s="35"/>
      <c r="BW40" s="58"/>
      <c r="BX40" s="76"/>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3"/>
      <c r="DG40" s="35"/>
    </row>
    <row r="41" spans="1:111" ht="12" customHeight="1">
      <c r="A41" s="58"/>
      <c r="B41" s="76"/>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3"/>
      <c r="AK41" s="35"/>
      <c r="AL41" s="58"/>
      <c r="AM41" s="76"/>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3"/>
      <c r="BV41" s="35"/>
      <c r="BW41" s="58"/>
      <c r="BX41" s="76"/>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3"/>
      <c r="DG41" s="35"/>
    </row>
    <row r="42" spans="1:111" ht="12" customHeight="1">
      <c r="A42" s="58"/>
      <c r="B42" s="76"/>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3"/>
      <c r="AK42" s="35"/>
      <c r="AL42" s="58"/>
      <c r="AM42" s="76"/>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3"/>
      <c r="BV42" s="35"/>
      <c r="BW42" s="58"/>
      <c r="BX42" s="76"/>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3"/>
      <c r="DG42" s="35"/>
    </row>
    <row r="43" spans="1:111" ht="12" customHeight="1">
      <c r="A43" s="58"/>
      <c r="B43" s="76"/>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3"/>
      <c r="AK43" s="35"/>
      <c r="AL43" s="58"/>
      <c r="AM43" s="76"/>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3"/>
      <c r="BV43" s="35"/>
      <c r="BW43" s="58"/>
      <c r="BX43" s="76"/>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3"/>
      <c r="DG43" s="35"/>
    </row>
    <row r="44" spans="1:111" ht="12" customHeight="1">
      <c r="A44" s="58"/>
      <c r="B44" s="76"/>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3"/>
      <c r="AK44" s="35"/>
      <c r="AL44" s="58"/>
      <c r="AM44" s="76"/>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3"/>
      <c r="BV44" s="35"/>
      <c r="BW44" s="58"/>
      <c r="BX44" s="76"/>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3"/>
      <c r="DG44" s="35"/>
    </row>
    <row r="45" spans="1:111" ht="12" customHeight="1">
      <c r="A45" s="58"/>
      <c r="B45" s="76"/>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3"/>
      <c r="AK45" s="35"/>
      <c r="AL45" s="58"/>
      <c r="AM45" s="76"/>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3"/>
      <c r="BV45" s="35"/>
      <c r="BW45" s="58"/>
      <c r="BX45" s="76"/>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3"/>
      <c r="DG45" s="35"/>
    </row>
    <row r="46" spans="1:111" ht="12" customHeight="1">
      <c r="A46" s="58"/>
      <c r="B46" s="76"/>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3"/>
      <c r="AK46" s="35"/>
      <c r="AL46" s="58"/>
      <c r="AM46" s="76"/>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3"/>
      <c r="BV46" s="35"/>
      <c r="BW46" s="58"/>
      <c r="BX46" s="76"/>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3"/>
      <c r="DG46" s="35"/>
    </row>
    <row r="47" spans="1:111" ht="12" customHeight="1">
      <c r="A47" s="58"/>
      <c r="B47" s="76"/>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3"/>
      <c r="AK47" s="35"/>
      <c r="AL47" s="58"/>
      <c r="AM47" s="76"/>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3"/>
      <c r="BV47" s="35"/>
      <c r="BW47" s="58"/>
      <c r="BX47" s="76"/>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3"/>
      <c r="DG47" s="35"/>
    </row>
    <row r="48" spans="1:111" ht="12" customHeight="1">
      <c r="A48" s="58"/>
      <c r="B48" s="76"/>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3"/>
      <c r="AK48" s="35"/>
      <c r="AL48" s="58"/>
      <c r="AM48" s="76"/>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3"/>
      <c r="BV48" s="35"/>
      <c r="BW48" s="58"/>
      <c r="BX48" s="76"/>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3"/>
      <c r="DG48" s="35"/>
    </row>
    <row r="49" spans="1:111" ht="12" customHeight="1" thickBot="1">
      <c r="A49" s="58"/>
      <c r="B49" s="77"/>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5"/>
      <c r="AK49" s="35"/>
      <c r="AL49" s="58"/>
      <c r="AM49" s="77"/>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5"/>
      <c r="BV49" s="35"/>
      <c r="BW49" s="58"/>
      <c r="BX49" s="77"/>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5"/>
      <c r="DG49" s="35"/>
    </row>
    <row r="50" spans="1:111" ht="12" customHeight="1">
      <c r="A50" s="58"/>
      <c r="B50" s="741" t="s">
        <v>407</v>
      </c>
      <c r="C50" s="742"/>
      <c r="D50" s="742"/>
      <c r="E50" s="742"/>
      <c r="F50" s="742"/>
      <c r="G50" s="742"/>
      <c r="H50" s="742"/>
      <c r="I50" s="743"/>
      <c r="J50" s="787" t="s">
        <v>794</v>
      </c>
      <c r="K50" s="787"/>
      <c r="L50" s="787"/>
      <c r="M50" s="787"/>
      <c r="N50" s="787"/>
      <c r="O50" s="787"/>
      <c r="P50" s="787"/>
      <c r="Q50" s="787"/>
      <c r="R50" s="787"/>
      <c r="S50" s="787"/>
      <c r="T50" s="787"/>
      <c r="U50" s="787"/>
      <c r="V50" s="787"/>
      <c r="W50" s="787"/>
      <c r="X50" s="787"/>
      <c r="Y50" s="787"/>
      <c r="Z50" s="787"/>
      <c r="AA50" s="787"/>
      <c r="AB50" s="787"/>
      <c r="AC50" s="787"/>
      <c r="AD50" s="787"/>
      <c r="AE50" s="787"/>
      <c r="AF50" s="787"/>
      <c r="AG50" s="787"/>
      <c r="AH50" s="787"/>
      <c r="AI50" s="787"/>
      <c r="AJ50" s="788"/>
      <c r="AK50" s="35"/>
      <c r="AL50" s="58"/>
      <c r="AM50" s="741" t="s">
        <v>407</v>
      </c>
      <c r="AN50" s="742"/>
      <c r="AO50" s="742"/>
      <c r="AP50" s="742"/>
      <c r="AQ50" s="742"/>
      <c r="AR50" s="742"/>
      <c r="AS50" s="742"/>
      <c r="AT50" s="743"/>
      <c r="AU50" s="747"/>
      <c r="AV50" s="747"/>
      <c r="AW50" s="747"/>
      <c r="AX50" s="747"/>
      <c r="AY50" s="747"/>
      <c r="AZ50" s="747"/>
      <c r="BA50" s="747"/>
      <c r="BB50" s="747"/>
      <c r="BC50" s="747"/>
      <c r="BD50" s="747"/>
      <c r="BE50" s="747"/>
      <c r="BF50" s="747"/>
      <c r="BG50" s="747"/>
      <c r="BH50" s="747"/>
      <c r="BI50" s="747"/>
      <c r="BJ50" s="747"/>
      <c r="BK50" s="747"/>
      <c r="BL50" s="747"/>
      <c r="BM50" s="747"/>
      <c r="BN50" s="747"/>
      <c r="BO50" s="747"/>
      <c r="BP50" s="747"/>
      <c r="BQ50" s="747"/>
      <c r="BR50" s="747"/>
      <c r="BS50" s="747"/>
      <c r="BT50" s="747"/>
      <c r="BU50" s="748"/>
      <c r="BV50" s="35"/>
      <c r="BW50" s="58"/>
      <c r="BX50" s="741" t="s">
        <v>407</v>
      </c>
      <c r="BY50" s="742"/>
      <c r="BZ50" s="742"/>
      <c r="CA50" s="742"/>
      <c r="CB50" s="742"/>
      <c r="CC50" s="742"/>
      <c r="CD50" s="742"/>
      <c r="CE50" s="743"/>
      <c r="CF50" s="747"/>
      <c r="CG50" s="747"/>
      <c r="CH50" s="747"/>
      <c r="CI50" s="747"/>
      <c r="CJ50" s="747"/>
      <c r="CK50" s="747"/>
      <c r="CL50" s="747"/>
      <c r="CM50" s="747"/>
      <c r="CN50" s="747"/>
      <c r="CO50" s="747"/>
      <c r="CP50" s="747"/>
      <c r="CQ50" s="747"/>
      <c r="CR50" s="747"/>
      <c r="CS50" s="747"/>
      <c r="CT50" s="747"/>
      <c r="CU50" s="747"/>
      <c r="CV50" s="747"/>
      <c r="CW50" s="747"/>
      <c r="CX50" s="747"/>
      <c r="CY50" s="747"/>
      <c r="CZ50" s="747"/>
      <c r="DA50" s="747"/>
      <c r="DB50" s="747"/>
      <c r="DC50" s="747"/>
      <c r="DD50" s="747"/>
      <c r="DE50" s="747"/>
      <c r="DF50" s="748"/>
      <c r="DG50" s="35"/>
    </row>
    <row r="51" spans="1:111" ht="12" customHeight="1">
      <c r="A51" s="58"/>
      <c r="B51" s="744"/>
      <c r="C51" s="745"/>
      <c r="D51" s="745"/>
      <c r="E51" s="745"/>
      <c r="F51" s="745"/>
      <c r="G51" s="745"/>
      <c r="H51" s="745"/>
      <c r="I51" s="746"/>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6"/>
      <c r="AK51" s="35"/>
      <c r="AL51" s="58"/>
      <c r="AM51" s="744"/>
      <c r="AN51" s="745"/>
      <c r="AO51" s="745"/>
      <c r="AP51" s="745"/>
      <c r="AQ51" s="745"/>
      <c r="AR51" s="745"/>
      <c r="AS51" s="745"/>
      <c r="AT51" s="746"/>
      <c r="AU51" s="749"/>
      <c r="AV51" s="749"/>
      <c r="AW51" s="749"/>
      <c r="AX51" s="749"/>
      <c r="AY51" s="749"/>
      <c r="AZ51" s="749"/>
      <c r="BA51" s="749"/>
      <c r="BB51" s="749"/>
      <c r="BC51" s="749"/>
      <c r="BD51" s="749"/>
      <c r="BE51" s="749"/>
      <c r="BF51" s="749"/>
      <c r="BG51" s="749"/>
      <c r="BH51" s="749"/>
      <c r="BI51" s="749"/>
      <c r="BJ51" s="749"/>
      <c r="BK51" s="749"/>
      <c r="BL51" s="749"/>
      <c r="BM51" s="749"/>
      <c r="BN51" s="749"/>
      <c r="BO51" s="749"/>
      <c r="BP51" s="749"/>
      <c r="BQ51" s="749"/>
      <c r="BR51" s="749"/>
      <c r="BS51" s="749"/>
      <c r="BT51" s="749"/>
      <c r="BU51" s="750"/>
      <c r="BV51" s="35"/>
      <c r="BW51" s="58"/>
      <c r="BX51" s="744"/>
      <c r="BY51" s="745"/>
      <c r="BZ51" s="745"/>
      <c r="CA51" s="745"/>
      <c r="CB51" s="745"/>
      <c r="CC51" s="745"/>
      <c r="CD51" s="745"/>
      <c r="CE51" s="746"/>
      <c r="CF51" s="749"/>
      <c r="CG51" s="749"/>
      <c r="CH51" s="749"/>
      <c r="CI51" s="749"/>
      <c r="CJ51" s="749"/>
      <c r="CK51" s="749"/>
      <c r="CL51" s="749"/>
      <c r="CM51" s="749"/>
      <c r="CN51" s="749"/>
      <c r="CO51" s="749"/>
      <c r="CP51" s="749"/>
      <c r="CQ51" s="749"/>
      <c r="CR51" s="749"/>
      <c r="CS51" s="749"/>
      <c r="CT51" s="749"/>
      <c r="CU51" s="749"/>
      <c r="CV51" s="749"/>
      <c r="CW51" s="749"/>
      <c r="CX51" s="749"/>
      <c r="CY51" s="749"/>
      <c r="CZ51" s="749"/>
      <c r="DA51" s="749"/>
      <c r="DB51" s="749"/>
      <c r="DC51" s="749"/>
      <c r="DD51" s="749"/>
      <c r="DE51" s="749"/>
      <c r="DF51" s="750"/>
      <c r="DG51" s="35"/>
    </row>
    <row r="52" spans="1:111" ht="27.6" customHeight="1">
      <c r="A52" s="58"/>
      <c r="B52" s="751" t="s">
        <v>408</v>
      </c>
      <c r="C52" s="752"/>
      <c r="D52" s="752"/>
      <c r="E52" s="752"/>
      <c r="F52" s="752"/>
      <c r="G52" s="752"/>
      <c r="H52" s="752"/>
      <c r="I52" s="753"/>
      <c r="J52" s="775" t="s">
        <v>795</v>
      </c>
      <c r="K52" s="775"/>
      <c r="L52" s="775"/>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5"/>
      <c r="AJ52" s="776"/>
      <c r="AK52" s="35"/>
      <c r="AL52" s="58"/>
      <c r="AM52" s="751" t="s">
        <v>408</v>
      </c>
      <c r="AN52" s="752"/>
      <c r="AO52" s="752"/>
      <c r="AP52" s="752"/>
      <c r="AQ52" s="752"/>
      <c r="AR52" s="752"/>
      <c r="AS52" s="752"/>
      <c r="AT52" s="753"/>
      <c r="AU52" s="749"/>
      <c r="AV52" s="749"/>
      <c r="AW52" s="749"/>
      <c r="AX52" s="749"/>
      <c r="AY52" s="749"/>
      <c r="AZ52" s="749"/>
      <c r="BA52" s="749"/>
      <c r="BB52" s="749"/>
      <c r="BC52" s="749"/>
      <c r="BD52" s="749"/>
      <c r="BE52" s="749"/>
      <c r="BF52" s="749"/>
      <c r="BG52" s="749"/>
      <c r="BH52" s="749"/>
      <c r="BI52" s="749"/>
      <c r="BJ52" s="749"/>
      <c r="BK52" s="749"/>
      <c r="BL52" s="749"/>
      <c r="BM52" s="749"/>
      <c r="BN52" s="749"/>
      <c r="BO52" s="749"/>
      <c r="BP52" s="749"/>
      <c r="BQ52" s="749"/>
      <c r="BR52" s="749"/>
      <c r="BS52" s="749"/>
      <c r="BT52" s="749"/>
      <c r="BU52" s="750"/>
      <c r="BV52" s="35"/>
      <c r="BW52" s="58"/>
      <c r="BX52" s="751" t="s">
        <v>408</v>
      </c>
      <c r="BY52" s="752"/>
      <c r="BZ52" s="752"/>
      <c r="CA52" s="752"/>
      <c r="CB52" s="752"/>
      <c r="CC52" s="752"/>
      <c r="CD52" s="752"/>
      <c r="CE52" s="753"/>
      <c r="CF52" s="749"/>
      <c r="CG52" s="749"/>
      <c r="CH52" s="749"/>
      <c r="CI52" s="749"/>
      <c r="CJ52" s="749"/>
      <c r="CK52" s="749"/>
      <c r="CL52" s="749"/>
      <c r="CM52" s="749"/>
      <c r="CN52" s="749"/>
      <c r="CO52" s="749"/>
      <c r="CP52" s="749"/>
      <c r="CQ52" s="749"/>
      <c r="CR52" s="749"/>
      <c r="CS52" s="749"/>
      <c r="CT52" s="749"/>
      <c r="CU52" s="749"/>
      <c r="CV52" s="749"/>
      <c r="CW52" s="749"/>
      <c r="CX52" s="749"/>
      <c r="CY52" s="749"/>
      <c r="CZ52" s="749"/>
      <c r="DA52" s="749"/>
      <c r="DB52" s="749"/>
      <c r="DC52" s="749"/>
      <c r="DD52" s="749"/>
      <c r="DE52" s="749"/>
      <c r="DF52" s="750"/>
      <c r="DG52" s="35"/>
    </row>
    <row r="53" spans="1:111" ht="27.6" customHeight="1">
      <c r="A53" s="58"/>
      <c r="B53" s="744"/>
      <c r="C53" s="745"/>
      <c r="D53" s="745"/>
      <c r="E53" s="745"/>
      <c r="F53" s="745"/>
      <c r="G53" s="745"/>
      <c r="H53" s="745"/>
      <c r="I53" s="746"/>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75"/>
      <c r="AJ53" s="776"/>
      <c r="AK53" s="35"/>
      <c r="AL53" s="58"/>
      <c r="AM53" s="744"/>
      <c r="AN53" s="745"/>
      <c r="AO53" s="745"/>
      <c r="AP53" s="745"/>
      <c r="AQ53" s="745"/>
      <c r="AR53" s="745"/>
      <c r="AS53" s="745"/>
      <c r="AT53" s="746"/>
      <c r="AU53" s="749"/>
      <c r="AV53" s="749"/>
      <c r="AW53" s="749"/>
      <c r="AX53" s="749"/>
      <c r="AY53" s="749"/>
      <c r="AZ53" s="749"/>
      <c r="BA53" s="749"/>
      <c r="BB53" s="749"/>
      <c r="BC53" s="749"/>
      <c r="BD53" s="749"/>
      <c r="BE53" s="749"/>
      <c r="BF53" s="749"/>
      <c r="BG53" s="749"/>
      <c r="BH53" s="749"/>
      <c r="BI53" s="749"/>
      <c r="BJ53" s="749"/>
      <c r="BK53" s="749"/>
      <c r="BL53" s="749"/>
      <c r="BM53" s="749"/>
      <c r="BN53" s="749"/>
      <c r="BO53" s="749"/>
      <c r="BP53" s="749"/>
      <c r="BQ53" s="749"/>
      <c r="BR53" s="749"/>
      <c r="BS53" s="749"/>
      <c r="BT53" s="749"/>
      <c r="BU53" s="750"/>
      <c r="BV53" s="35"/>
      <c r="BW53" s="58"/>
      <c r="BX53" s="744"/>
      <c r="BY53" s="745"/>
      <c r="BZ53" s="745"/>
      <c r="CA53" s="745"/>
      <c r="CB53" s="745"/>
      <c r="CC53" s="745"/>
      <c r="CD53" s="745"/>
      <c r="CE53" s="746"/>
      <c r="CF53" s="749"/>
      <c r="CG53" s="749"/>
      <c r="CH53" s="749"/>
      <c r="CI53" s="749"/>
      <c r="CJ53" s="749"/>
      <c r="CK53" s="749"/>
      <c r="CL53" s="749"/>
      <c r="CM53" s="749"/>
      <c r="CN53" s="749"/>
      <c r="CO53" s="749"/>
      <c r="CP53" s="749"/>
      <c r="CQ53" s="749"/>
      <c r="CR53" s="749"/>
      <c r="CS53" s="749"/>
      <c r="CT53" s="749"/>
      <c r="CU53" s="749"/>
      <c r="CV53" s="749"/>
      <c r="CW53" s="749"/>
      <c r="CX53" s="749"/>
      <c r="CY53" s="749"/>
      <c r="CZ53" s="749"/>
      <c r="DA53" s="749"/>
      <c r="DB53" s="749"/>
      <c r="DC53" s="749"/>
      <c r="DD53" s="749"/>
      <c r="DE53" s="749"/>
      <c r="DF53" s="750"/>
      <c r="DG53" s="35"/>
    </row>
    <row r="54" spans="1:111" ht="15" customHeight="1">
      <c r="A54" s="58"/>
      <c r="B54" s="758" t="s">
        <v>635</v>
      </c>
      <c r="C54" s="759"/>
      <c r="D54" s="759"/>
      <c r="E54" s="760"/>
      <c r="F54" s="767" t="s">
        <v>722</v>
      </c>
      <c r="G54" s="760"/>
      <c r="H54" s="777" t="s">
        <v>754</v>
      </c>
      <c r="I54" s="778"/>
      <c r="J54" s="684" t="s">
        <v>409</v>
      </c>
      <c r="K54" s="684"/>
      <c r="L54" s="684"/>
      <c r="M54" s="684"/>
      <c r="N54" s="749"/>
      <c r="O54" s="749"/>
      <c r="P54" s="749"/>
      <c r="Q54" s="749"/>
      <c r="R54" s="749"/>
      <c r="S54" s="749"/>
      <c r="T54" s="749"/>
      <c r="U54" s="749"/>
      <c r="V54" s="749"/>
      <c r="W54" s="749"/>
      <c r="X54" s="749"/>
      <c r="Y54" s="749"/>
      <c r="Z54" s="749"/>
      <c r="AA54" s="749"/>
      <c r="AB54" s="749"/>
      <c r="AC54" s="749"/>
      <c r="AD54" s="749"/>
      <c r="AE54" s="749"/>
      <c r="AF54" s="749"/>
      <c r="AG54" s="749"/>
      <c r="AH54" s="749"/>
      <c r="AI54" s="749"/>
      <c r="AJ54" s="750"/>
      <c r="AK54" s="35"/>
      <c r="AL54" s="58"/>
      <c r="AM54" s="758" t="s">
        <v>635</v>
      </c>
      <c r="AN54" s="759"/>
      <c r="AO54" s="759"/>
      <c r="AP54" s="760"/>
      <c r="AQ54" s="767" t="s">
        <v>722</v>
      </c>
      <c r="AR54" s="760"/>
      <c r="AS54" s="754"/>
      <c r="AT54" s="755"/>
      <c r="AU54" s="684" t="s">
        <v>409</v>
      </c>
      <c r="AV54" s="684"/>
      <c r="AW54" s="684"/>
      <c r="AX54" s="684"/>
      <c r="AY54" s="749"/>
      <c r="AZ54" s="749"/>
      <c r="BA54" s="749"/>
      <c r="BB54" s="749"/>
      <c r="BC54" s="749"/>
      <c r="BD54" s="749"/>
      <c r="BE54" s="749"/>
      <c r="BF54" s="749"/>
      <c r="BG54" s="749"/>
      <c r="BH54" s="749"/>
      <c r="BI54" s="749"/>
      <c r="BJ54" s="749"/>
      <c r="BK54" s="749"/>
      <c r="BL54" s="749"/>
      <c r="BM54" s="749"/>
      <c r="BN54" s="749"/>
      <c r="BO54" s="749"/>
      <c r="BP54" s="749"/>
      <c r="BQ54" s="749"/>
      <c r="BR54" s="749"/>
      <c r="BS54" s="749"/>
      <c r="BT54" s="749"/>
      <c r="BU54" s="750"/>
      <c r="BV54" s="35"/>
      <c r="BW54" s="58"/>
      <c r="BX54" s="758" t="s">
        <v>635</v>
      </c>
      <c r="BY54" s="759"/>
      <c r="BZ54" s="759"/>
      <c r="CA54" s="760"/>
      <c r="CB54" s="767" t="s">
        <v>722</v>
      </c>
      <c r="CC54" s="760"/>
      <c r="CD54" s="754"/>
      <c r="CE54" s="755"/>
      <c r="CF54" s="684" t="s">
        <v>409</v>
      </c>
      <c r="CG54" s="684"/>
      <c r="CH54" s="684"/>
      <c r="CI54" s="684"/>
      <c r="CJ54" s="749"/>
      <c r="CK54" s="749"/>
      <c r="CL54" s="749"/>
      <c r="CM54" s="749"/>
      <c r="CN54" s="749"/>
      <c r="CO54" s="749"/>
      <c r="CP54" s="749"/>
      <c r="CQ54" s="749"/>
      <c r="CR54" s="749"/>
      <c r="CS54" s="749"/>
      <c r="CT54" s="749"/>
      <c r="CU54" s="749"/>
      <c r="CV54" s="749"/>
      <c r="CW54" s="749"/>
      <c r="CX54" s="749"/>
      <c r="CY54" s="749"/>
      <c r="CZ54" s="749"/>
      <c r="DA54" s="749"/>
      <c r="DB54" s="749"/>
      <c r="DC54" s="749"/>
      <c r="DD54" s="749"/>
      <c r="DE54" s="749"/>
      <c r="DF54" s="750"/>
      <c r="DG54" s="35"/>
    </row>
    <row r="55" spans="1:111" ht="15" customHeight="1">
      <c r="A55" s="58"/>
      <c r="B55" s="761"/>
      <c r="C55" s="762"/>
      <c r="D55" s="762"/>
      <c r="E55" s="763"/>
      <c r="F55" s="768"/>
      <c r="G55" s="766"/>
      <c r="H55" s="779"/>
      <c r="I55" s="780"/>
      <c r="J55" s="684"/>
      <c r="K55" s="684"/>
      <c r="L55" s="684"/>
      <c r="M55" s="684"/>
      <c r="N55" s="749"/>
      <c r="O55" s="749"/>
      <c r="P55" s="749"/>
      <c r="Q55" s="749"/>
      <c r="R55" s="749"/>
      <c r="S55" s="749"/>
      <c r="T55" s="749"/>
      <c r="U55" s="749"/>
      <c r="V55" s="749"/>
      <c r="W55" s="749"/>
      <c r="X55" s="749"/>
      <c r="Y55" s="749"/>
      <c r="Z55" s="749"/>
      <c r="AA55" s="749"/>
      <c r="AB55" s="749"/>
      <c r="AC55" s="749"/>
      <c r="AD55" s="749"/>
      <c r="AE55" s="749"/>
      <c r="AF55" s="749"/>
      <c r="AG55" s="749"/>
      <c r="AH55" s="749"/>
      <c r="AI55" s="749"/>
      <c r="AJ55" s="750"/>
      <c r="AK55" s="35"/>
      <c r="AL55" s="58"/>
      <c r="AM55" s="761"/>
      <c r="AN55" s="762"/>
      <c r="AO55" s="762"/>
      <c r="AP55" s="763"/>
      <c r="AQ55" s="768"/>
      <c r="AR55" s="766"/>
      <c r="AS55" s="756"/>
      <c r="AT55" s="757"/>
      <c r="AU55" s="684"/>
      <c r="AV55" s="684"/>
      <c r="AW55" s="684"/>
      <c r="AX55" s="684"/>
      <c r="AY55" s="749"/>
      <c r="AZ55" s="749"/>
      <c r="BA55" s="749"/>
      <c r="BB55" s="749"/>
      <c r="BC55" s="749"/>
      <c r="BD55" s="749"/>
      <c r="BE55" s="749"/>
      <c r="BF55" s="749"/>
      <c r="BG55" s="749"/>
      <c r="BH55" s="749"/>
      <c r="BI55" s="749"/>
      <c r="BJ55" s="749"/>
      <c r="BK55" s="749"/>
      <c r="BL55" s="749"/>
      <c r="BM55" s="749"/>
      <c r="BN55" s="749"/>
      <c r="BO55" s="749"/>
      <c r="BP55" s="749"/>
      <c r="BQ55" s="749"/>
      <c r="BR55" s="749"/>
      <c r="BS55" s="749"/>
      <c r="BT55" s="749"/>
      <c r="BU55" s="750"/>
      <c r="BV55" s="35"/>
      <c r="BW55" s="58"/>
      <c r="BX55" s="761"/>
      <c r="BY55" s="762"/>
      <c r="BZ55" s="762"/>
      <c r="CA55" s="763"/>
      <c r="CB55" s="768"/>
      <c r="CC55" s="766"/>
      <c r="CD55" s="756"/>
      <c r="CE55" s="757"/>
      <c r="CF55" s="684"/>
      <c r="CG55" s="684"/>
      <c r="CH55" s="684"/>
      <c r="CI55" s="684"/>
      <c r="CJ55" s="749"/>
      <c r="CK55" s="749"/>
      <c r="CL55" s="749"/>
      <c r="CM55" s="749"/>
      <c r="CN55" s="749"/>
      <c r="CO55" s="749"/>
      <c r="CP55" s="749"/>
      <c r="CQ55" s="749"/>
      <c r="CR55" s="749"/>
      <c r="CS55" s="749"/>
      <c r="CT55" s="749"/>
      <c r="CU55" s="749"/>
      <c r="CV55" s="749"/>
      <c r="CW55" s="749"/>
      <c r="CX55" s="749"/>
      <c r="CY55" s="749"/>
      <c r="CZ55" s="749"/>
      <c r="DA55" s="749"/>
      <c r="DB55" s="749"/>
      <c r="DC55" s="749"/>
      <c r="DD55" s="749"/>
      <c r="DE55" s="749"/>
      <c r="DF55" s="750"/>
      <c r="DG55" s="35"/>
    </row>
    <row r="56" spans="1:111" ht="15" customHeight="1">
      <c r="A56" s="58"/>
      <c r="B56" s="761"/>
      <c r="C56" s="762"/>
      <c r="D56" s="762"/>
      <c r="E56" s="763"/>
      <c r="F56" s="767" t="s">
        <v>723</v>
      </c>
      <c r="G56" s="760"/>
      <c r="H56" s="777" t="s">
        <v>755</v>
      </c>
      <c r="I56" s="778"/>
      <c r="J56" s="684" t="s">
        <v>409</v>
      </c>
      <c r="K56" s="684"/>
      <c r="L56" s="684"/>
      <c r="M56" s="684"/>
      <c r="N56" s="775" t="s">
        <v>843</v>
      </c>
      <c r="O56" s="775"/>
      <c r="P56" s="775"/>
      <c r="Q56" s="775"/>
      <c r="R56" s="775"/>
      <c r="S56" s="775"/>
      <c r="T56" s="775"/>
      <c r="U56" s="775"/>
      <c r="V56" s="775"/>
      <c r="W56" s="775"/>
      <c r="X56" s="775"/>
      <c r="Y56" s="775"/>
      <c r="Z56" s="775"/>
      <c r="AA56" s="775"/>
      <c r="AB56" s="775"/>
      <c r="AC56" s="775"/>
      <c r="AD56" s="775"/>
      <c r="AE56" s="775"/>
      <c r="AF56" s="775"/>
      <c r="AG56" s="775"/>
      <c r="AH56" s="775"/>
      <c r="AI56" s="775"/>
      <c r="AJ56" s="776"/>
      <c r="AK56" s="35"/>
      <c r="AL56" s="58"/>
      <c r="AM56" s="761"/>
      <c r="AN56" s="762"/>
      <c r="AO56" s="762"/>
      <c r="AP56" s="763"/>
      <c r="AQ56" s="767" t="s">
        <v>723</v>
      </c>
      <c r="AR56" s="760"/>
      <c r="AS56" s="754"/>
      <c r="AT56" s="755"/>
      <c r="AU56" s="684" t="s">
        <v>409</v>
      </c>
      <c r="AV56" s="684"/>
      <c r="AW56" s="684"/>
      <c r="AX56" s="684"/>
      <c r="AY56" s="749"/>
      <c r="AZ56" s="749"/>
      <c r="BA56" s="749"/>
      <c r="BB56" s="749"/>
      <c r="BC56" s="749"/>
      <c r="BD56" s="749"/>
      <c r="BE56" s="749"/>
      <c r="BF56" s="749"/>
      <c r="BG56" s="749"/>
      <c r="BH56" s="749"/>
      <c r="BI56" s="749"/>
      <c r="BJ56" s="749"/>
      <c r="BK56" s="749"/>
      <c r="BL56" s="749"/>
      <c r="BM56" s="749"/>
      <c r="BN56" s="749"/>
      <c r="BO56" s="749"/>
      <c r="BP56" s="749"/>
      <c r="BQ56" s="749"/>
      <c r="BR56" s="749"/>
      <c r="BS56" s="749"/>
      <c r="BT56" s="749"/>
      <c r="BU56" s="750"/>
      <c r="BV56" s="35"/>
      <c r="BW56" s="58"/>
      <c r="BX56" s="761"/>
      <c r="BY56" s="762"/>
      <c r="BZ56" s="762"/>
      <c r="CA56" s="763"/>
      <c r="CB56" s="767" t="s">
        <v>723</v>
      </c>
      <c r="CC56" s="760"/>
      <c r="CD56" s="754"/>
      <c r="CE56" s="755"/>
      <c r="CF56" s="684" t="s">
        <v>409</v>
      </c>
      <c r="CG56" s="684"/>
      <c r="CH56" s="684"/>
      <c r="CI56" s="684"/>
      <c r="CJ56" s="749"/>
      <c r="CK56" s="749"/>
      <c r="CL56" s="749"/>
      <c r="CM56" s="749"/>
      <c r="CN56" s="749"/>
      <c r="CO56" s="749"/>
      <c r="CP56" s="749"/>
      <c r="CQ56" s="749"/>
      <c r="CR56" s="749"/>
      <c r="CS56" s="749"/>
      <c r="CT56" s="749"/>
      <c r="CU56" s="749"/>
      <c r="CV56" s="749"/>
      <c r="CW56" s="749"/>
      <c r="CX56" s="749"/>
      <c r="CY56" s="749"/>
      <c r="CZ56" s="749"/>
      <c r="DA56" s="749"/>
      <c r="DB56" s="749"/>
      <c r="DC56" s="749"/>
      <c r="DD56" s="749"/>
      <c r="DE56" s="749"/>
      <c r="DF56" s="750"/>
      <c r="DG56" s="35"/>
    </row>
    <row r="57" spans="1:111" ht="15" customHeight="1">
      <c r="A57" s="58"/>
      <c r="B57" s="764"/>
      <c r="C57" s="765"/>
      <c r="D57" s="765"/>
      <c r="E57" s="766"/>
      <c r="F57" s="768"/>
      <c r="G57" s="766"/>
      <c r="H57" s="779"/>
      <c r="I57" s="780"/>
      <c r="J57" s="684"/>
      <c r="K57" s="684"/>
      <c r="L57" s="684"/>
      <c r="M57" s="684"/>
      <c r="N57" s="775"/>
      <c r="O57" s="775"/>
      <c r="P57" s="775"/>
      <c r="Q57" s="775"/>
      <c r="R57" s="775"/>
      <c r="S57" s="775"/>
      <c r="T57" s="775"/>
      <c r="U57" s="775"/>
      <c r="V57" s="775"/>
      <c r="W57" s="775"/>
      <c r="X57" s="775"/>
      <c r="Y57" s="775"/>
      <c r="Z57" s="775"/>
      <c r="AA57" s="775"/>
      <c r="AB57" s="775"/>
      <c r="AC57" s="775"/>
      <c r="AD57" s="775"/>
      <c r="AE57" s="775"/>
      <c r="AF57" s="775"/>
      <c r="AG57" s="775"/>
      <c r="AH57" s="775"/>
      <c r="AI57" s="775"/>
      <c r="AJ57" s="776"/>
      <c r="AK57" s="35"/>
      <c r="AL57" s="58"/>
      <c r="AM57" s="764"/>
      <c r="AN57" s="765"/>
      <c r="AO57" s="765"/>
      <c r="AP57" s="766"/>
      <c r="AQ57" s="768"/>
      <c r="AR57" s="766"/>
      <c r="AS57" s="756"/>
      <c r="AT57" s="757"/>
      <c r="AU57" s="684"/>
      <c r="AV57" s="684"/>
      <c r="AW57" s="684"/>
      <c r="AX57" s="684"/>
      <c r="AY57" s="749"/>
      <c r="AZ57" s="749"/>
      <c r="BA57" s="749"/>
      <c r="BB57" s="749"/>
      <c r="BC57" s="749"/>
      <c r="BD57" s="749"/>
      <c r="BE57" s="749"/>
      <c r="BF57" s="749"/>
      <c r="BG57" s="749"/>
      <c r="BH57" s="749"/>
      <c r="BI57" s="749"/>
      <c r="BJ57" s="749"/>
      <c r="BK57" s="749"/>
      <c r="BL57" s="749"/>
      <c r="BM57" s="749"/>
      <c r="BN57" s="749"/>
      <c r="BO57" s="749"/>
      <c r="BP57" s="749"/>
      <c r="BQ57" s="749"/>
      <c r="BR57" s="749"/>
      <c r="BS57" s="749"/>
      <c r="BT57" s="749"/>
      <c r="BU57" s="750"/>
      <c r="BV57" s="35"/>
      <c r="BW57" s="58"/>
      <c r="BX57" s="764"/>
      <c r="BY57" s="765"/>
      <c r="BZ57" s="765"/>
      <c r="CA57" s="766"/>
      <c r="CB57" s="768"/>
      <c r="CC57" s="766"/>
      <c r="CD57" s="756"/>
      <c r="CE57" s="757"/>
      <c r="CF57" s="684"/>
      <c r="CG57" s="684"/>
      <c r="CH57" s="684"/>
      <c r="CI57" s="684"/>
      <c r="CJ57" s="749"/>
      <c r="CK57" s="749"/>
      <c r="CL57" s="749"/>
      <c r="CM57" s="749"/>
      <c r="CN57" s="749"/>
      <c r="CO57" s="749"/>
      <c r="CP57" s="749"/>
      <c r="CQ57" s="749"/>
      <c r="CR57" s="749"/>
      <c r="CS57" s="749"/>
      <c r="CT57" s="749"/>
      <c r="CU57" s="749"/>
      <c r="CV57" s="749"/>
      <c r="CW57" s="749"/>
      <c r="CX57" s="749"/>
      <c r="CY57" s="749"/>
      <c r="CZ57" s="749"/>
      <c r="DA57" s="749"/>
      <c r="DB57" s="749"/>
      <c r="DC57" s="749"/>
      <c r="DD57" s="749"/>
      <c r="DE57" s="749"/>
      <c r="DF57" s="750"/>
      <c r="DG57" s="35"/>
    </row>
    <row r="58" spans="1:111" ht="16.149999999999999" customHeight="1">
      <c r="A58" s="58"/>
      <c r="B58" s="758" t="s">
        <v>417</v>
      </c>
      <c r="C58" s="759"/>
      <c r="D58" s="759"/>
      <c r="E58" s="760"/>
      <c r="F58" s="767" t="s">
        <v>724</v>
      </c>
      <c r="G58" s="760"/>
      <c r="H58" s="777" t="s">
        <v>755</v>
      </c>
      <c r="I58" s="778"/>
      <c r="J58" s="684" t="s">
        <v>411</v>
      </c>
      <c r="K58" s="684"/>
      <c r="L58" s="684"/>
      <c r="M58" s="684"/>
      <c r="N58" s="795" t="s">
        <v>756</v>
      </c>
      <c r="O58" s="795"/>
      <c r="P58" s="684" t="s">
        <v>1008</v>
      </c>
      <c r="Q58" s="684"/>
      <c r="R58" s="684"/>
      <c r="S58" s="803" t="s">
        <v>1021</v>
      </c>
      <c r="T58" s="804"/>
      <c r="U58" s="805"/>
      <c r="V58" s="809" t="s">
        <v>412</v>
      </c>
      <c r="W58" s="810"/>
      <c r="X58" s="811"/>
      <c r="Y58" s="797" t="s">
        <v>1022</v>
      </c>
      <c r="Z58" s="798"/>
      <c r="AA58" s="798"/>
      <c r="AB58" s="798"/>
      <c r="AC58" s="798"/>
      <c r="AD58" s="798"/>
      <c r="AE58" s="798"/>
      <c r="AF58" s="798"/>
      <c r="AG58" s="798"/>
      <c r="AH58" s="798"/>
      <c r="AI58" s="798"/>
      <c r="AJ58" s="799"/>
      <c r="AK58" s="35"/>
      <c r="AL58" s="58"/>
      <c r="AM58" s="758" t="s">
        <v>417</v>
      </c>
      <c r="AN58" s="759"/>
      <c r="AO58" s="759"/>
      <c r="AP58" s="760"/>
      <c r="AQ58" s="767" t="s">
        <v>724</v>
      </c>
      <c r="AR58" s="760"/>
      <c r="AS58" s="754"/>
      <c r="AT58" s="755"/>
      <c r="AU58" s="684" t="s">
        <v>411</v>
      </c>
      <c r="AV58" s="684"/>
      <c r="AW58" s="684"/>
      <c r="AX58" s="684"/>
      <c r="AY58" s="769"/>
      <c r="AZ58" s="769"/>
      <c r="BA58" s="684" t="s">
        <v>1008</v>
      </c>
      <c r="BB58" s="684"/>
      <c r="BC58" s="684"/>
      <c r="BD58" s="803"/>
      <c r="BE58" s="804"/>
      <c r="BF58" s="805"/>
      <c r="BG58" s="809" t="s">
        <v>412</v>
      </c>
      <c r="BH58" s="810"/>
      <c r="BI58" s="811"/>
      <c r="BJ58" s="797"/>
      <c r="BK58" s="798"/>
      <c r="BL58" s="798"/>
      <c r="BM58" s="798"/>
      <c r="BN58" s="798"/>
      <c r="BO58" s="798"/>
      <c r="BP58" s="798"/>
      <c r="BQ58" s="798"/>
      <c r="BR58" s="798"/>
      <c r="BS58" s="798"/>
      <c r="BT58" s="798"/>
      <c r="BU58" s="799"/>
      <c r="BV58" s="35"/>
      <c r="BW58" s="58"/>
      <c r="BX58" s="758" t="s">
        <v>417</v>
      </c>
      <c r="BY58" s="759"/>
      <c r="BZ58" s="759"/>
      <c r="CA58" s="760"/>
      <c r="CB58" s="767" t="s">
        <v>724</v>
      </c>
      <c r="CC58" s="760"/>
      <c r="CD58" s="754"/>
      <c r="CE58" s="755"/>
      <c r="CF58" s="684" t="s">
        <v>411</v>
      </c>
      <c r="CG58" s="684"/>
      <c r="CH58" s="684"/>
      <c r="CI58" s="684"/>
      <c r="CJ58" s="769"/>
      <c r="CK58" s="769"/>
      <c r="CL58" s="684" t="s">
        <v>1008</v>
      </c>
      <c r="CM58" s="684"/>
      <c r="CN58" s="684"/>
      <c r="CO58" s="803"/>
      <c r="CP58" s="804"/>
      <c r="CQ58" s="805"/>
      <c r="CR58" s="809" t="s">
        <v>412</v>
      </c>
      <c r="CS58" s="810"/>
      <c r="CT58" s="811"/>
      <c r="CU58" s="797"/>
      <c r="CV58" s="798"/>
      <c r="CW58" s="798"/>
      <c r="CX58" s="798"/>
      <c r="CY58" s="798"/>
      <c r="CZ58" s="798"/>
      <c r="DA58" s="798"/>
      <c r="DB58" s="798"/>
      <c r="DC58" s="798"/>
      <c r="DD58" s="798"/>
      <c r="DE58" s="798"/>
      <c r="DF58" s="799"/>
      <c r="DG58" s="35"/>
    </row>
    <row r="59" spans="1:111" ht="16.149999999999999" customHeight="1">
      <c r="A59" s="58"/>
      <c r="B59" s="761"/>
      <c r="C59" s="762"/>
      <c r="D59" s="762"/>
      <c r="E59" s="763"/>
      <c r="F59" s="768"/>
      <c r="G59" s="766"/>
      <c r="H59" s="779"/>
      <c r="I59" s="780"/>
      <c r="J59" s="684"/>
      <c r="K59" s="684"/>
      <c r="L59" s="684"/>
      <c r="M59" s="684"/>
      <c r="N59" s="795"/>
      <c r="O59" s="795"/>
      <c r="P59" s="684"/>
      <c r="Q59" s="684"/>
      <c r="R59" s="684"/>
      <c r="S59" s="806"/>
      <c r="T59" s="807"/>
      <c r="U59" s="808"/>
      <c r="V59" s="812"/>
      <c r="W59" s="813"/>
      <c r="X59" s="814"/>
      <c r="Y59" s="800"/>
      <c r="Z59" s="801"/>
      <c r="AA59" s="801"/>
      <c r="AB59" s="801"/>
      <c r="AC59" s="801"/>
      <c r="AD59" s="801"/>
      <c r="AE59" s="801"/>
      <c r="AF59" s="801"/>
      <c r="AG59" s="801"/>
      <c r="AH59" s="801"/>
      <c r="AI59" s="801"/>
      <c r="AJ59" s="802"/>
      <c r="AK59" s="35"/>
      <c r="AL59" s="58"/>
      <c r="AM59" s="761"/>
      <c r="AN59" s="762"/>
      <c r="AO59" s="762"/>
      <c r="AP59" s="763"/>
      <c r="AQ59" s="768"/>
      <c r="AR59" s="766"/>
      <c r="AS59" s="756"/>
      <c r="AT59" s="757"/>
      <c r="AU59" s="684"/>
      <c r="AV59" s="684"/>
      <c r="AW59" s="684"/>
      <c r="AX59" s="684"/>
      <c r="AY59" s="769"/>
      <c r="AZ59" s="769"/>
      <c r="BA59" s="684"/>
      <c r="BB59" s="684"/>
      <c r="BC59" s="684"/>
      <c r="BD59" s="806"/>
      <c r="BE59" s="807"/>
      <c r="BF59" s="808"/>
      <c r="BG59" s="812"/>
      <c r="BH59" s="813"/>
      <c r="BI59" s="814"/>
      <c r="BJ59" s="800"/>
      <c r="BK59" s="801"/>
      <c r="BL59" s="801"/>
      <c r="BM59" s="801"/>
      <c r="BN59" s="801"/>
      <c r="BO59" s="801"/>
      <c r="BP59" s="801"/>
      <c r="BQ59" s="801"/>
      <c r="BR59" s="801"/>
      <c r="BS59" s="801"/>
      <c r="BT59" s="801"/>
      <c r="BU59" s="802"/>
      <c r="BV59" s="35"/>
      <c r="BW59" s="58"/>
      <c r="BX59" s="761"/>
      <c r="BY59" s="762"/>
      <c r="BZ59" s="762"/>
      <c r="CA59" s="763"/>
      <c r="CB59" s="768"/>
      <c r="CC59" s="766"/>
      <c r="CD59" s="756"/>
      <c r="CE59" s="757"/>
      <c r="CF59" s="684"/>
      <c r="CG59" s="684"/>
      <c r="CH59" s="684"/>
      <c r="CI59" s="684"/>
      <c r="CJ59" s="769"/>
      <c r="CK59" s="769"/>
      <c r="CL59" s="684"/>
      <c r="CM59" s="684"/>
      <c r="CN59" s="684"/>
      <c r="CO59" s="806"/>
      <c r="CP59" s="807"/>
      <c r="CQ59" s="808"/>
      <c r="CR59" s="812"/>
      <c r="CS59" s="813"/>
      <c r="CT59" s="814"/>
      <c r="CU59" s="800"/>
      <c r="CV59" s="801"/>
      <c r="CW59" s="801"/>
      <c r="CX59" s="801"/>
      <c r="CY59" s="801"/>
      <c r="CZ59" s="801"/>
      <c r="DA59" s="801"/>
      <c r="DB59" s="801"/>
      <c r="DC59" s="801"/>
      <c r="DD59" s="801"/>
      <c r="DE59" s="801"/>
      <c r="DF59" s="802"/>
      <c r="DG59" s="35"/>
    </row>
    <row r="60" spans="1:111" ht="16.149999999999999" customHeight="1">
      <c r="A60" s="58"/>
      <c r="B60" s="761"/>
      <c r="C60" s="762"/>
      <c r="D60" s="762"/>
      <c r="E60" s="763"/>
      <c r="F60" s="767" t="s">
        <v>725</v>
      </c>
      <c r="G60" s="760"/>
      <c r="H60" s="777" t="s">
        <v>755</v>
      </c>
      <c r="I60" s="778"/>
      <c r="J60" s="684" t="s">
        <v>411</v>
      </c>
      <c r="K60" s="684"/>
      <c r="L60" s="684"/>
      <c r="M60" s="684"/>
      <c r="N60" s="795" t="s">
        <v>756</v>
      </c>
      <c r="O60" s="795"/>
      <c r="P60" s="684" t="s">
        <v>1008</v>
      </c>
      <c r="Q60" s="684"/>
      <c r="R60" s="684"/>
      <c r="S60" s="803" t="s">
        <v>1021</v>
      </c>
      <c r="T60" s="804"/>
      <c r="U60" s="805"/>
      <c r="V60" s="809" t="s">
        <v>412</v>
      </c>
      <c r="W60" s="810"/>
      <c r="X60" s="811"/>
      <c r="Y60" s="797" t="s">
        <v>1023</v>
      </c>
      <c r="Z60" s="798"/>
      <c r="AA60" s="798"/>
      <c r="AB60" s="798"/>
      <c r="AC60" s="798"/>
      <c r="AD60" s="798"/>
      <c r="AE60" s="798"/>
      <c r="AF60" s="798"/>
      <c r="AG60" s="798"/>
      <c r="AH60" s="798"/>
      <c r="AI60" s="798"/>
      <c r="AJ60" s="799"/>
      <c r="AK60" s="35"/>
      <c r="AL60" s="58"/>
      <c r="AM60" s="761"/>
      <c r="AN60" s="762"/>
      <c r="AO60" s="762"/>
      <c r="AP60" s="763"/>
      <c r="AQ60" s="767" t="s">
        <v>725</v>
      </c>
      <c r="AR60" s="760"/>
      <c r="AS60" s="754"/>
      <c r="AT60" s="755"/>
      <c r="AU60" s="684" t="s">
        <v>411</v>
      </c>
      <c r="AV60" s="684"/>
      <c r="AW60" s="684"/>
      <c r="AX60" s="684"/>
      <c r="AY60" s="769"/>
      <c r="AZ60" s="769"/>
      <c r="BA60" s="684" t="s">
        <v>1008</v>
      </c>
      <c r="BB60" s="684"/>
      <c r="BC60" s="684"/>
      <c r="BD60" s="803"/>
      <c r="BE60" s="804"/>
      <c r="BF60" s="805"/>
      <c r="BG60" s="809" t="s">
        <v>412</v>
      </c>
      <c r="BH60" s="810"/>
      <c r="BI60" s="811"/>
      <c r="BJ60" s="797"/>
      <c r="BK60" s="798"/>
      <c r="BL60" s="798"/>
      <c r="BM60" s="798"/>
      <c r="BN60" s="798"/>
      <c r="BO60" s="798"/>
      <c r="BP60" s="798"/>
      <c r="BQ60" s="798"/>
      <c r="BR60" s="798"/>
      <c r="BS60" s="798"/>
      <c r="BT60" s="798"/>
      <c r="BU60" s="799"/>
      <c r="BV60" s="35"/>
      <c r="BW60" s="58"/>
      <c r="BX60" s="761"/>
      <c r="BY60" s="762"/>
      <c r="BZ60" s="762"/>
      <c r="CA60" s="763"/>
      <c r="CB60" s="767" t="s">
        <v>725</v>
      </c>
      <c r="CC60" s="760"/>
      <c r="CD60" s="754"/>
      <c r="CE60" s="755"/>
      <c r="CF60" s="684" t="s">
        <v>411</v>
      </c>
      <c r="CG60" s="684"/>
      <c r="CH60" s="684"/>
      <c r="CI60" s="684"/>
      <c r="CJ60" s="769"/>
      <c r="CK60" s="769"/>
      <c r="CL60" s="684" t="s">
        <v>1008</v>
      </c>
      <c r="CM60" s="684"/>
      <c r="CN60" s="684"/>
      <c r="CO60" s="803"/>
      <c r="CP60" s="804"/>
      <c r="CQ60" s="805"/>
      <c r="CR60" s="809" t="s">
        <v>412</v>
      </c>
      <c r="CS60" s="810"/>
      <c r="CT60" s="811"/>
      <c r="CU60" s="797"/>
      <c r="CV60" s="798"/>
      <c r="CW60" s="798"/>
      <c r="CX60" s="798"/>
      <c r="CY60" s="798"/>
      <c r="CZ60" s="798"/>
      <c r="DA60" s="798"/>
      <c r="DB60" s="798"/>
      <c r="DC60" s="798"/>
      <c r="DD60" s="798"/>
      <c r="DE60" s="798"/>
      <c r="DF60" s="799"/>
      <c r="DG60" s="35"/>
    </row>
    <row r="61" spans="1:111" ht="16.149999999999999" customHeight="1" thickBot="1">
      <c r="A61" s="58"/>
      <c r="B61" s="781"/>
      <c r="C61" s="782"/>
      <c r="D61" s="782"/>
      <c r="E61" s="783"/>
      <c r="F61" s="784"/>
      <c r="G61" s="783"/>
      <c r="H61" s="793"/>
      <c r="I61" s="794"/>
      <c r="J61" s="711"/>
      <c r="K61" s="711"/>
      <c r="L61" s="711"/>
      <c r="M61" s="711"/>
      <c r="N61" s="796"/>
      <c r="O61" s="796"/>
      <c r="P61" s="711"/>
      <c r="Q61" s="711"/>
      <c r="R61" s="711"/>
      <c r="S61" s="806"/>
      <c r="T61" s="807"/>
      <c r="U61" s="808"/>
      <c r="V61" s="729"/>
      <c r="W61" s="730"/>
      <c r="X61" s="731"/>
      <c r="Y61" s="815"/>
      <c r="Z61" s="816"/>
      <c r="AA61" s="816"/>
      <c r="AB61" s="816"/>
      <c r="AC61" s="816"/>
      <c r="AD61" s="816"/>
      <c r="AE61" s="816"/>
      <c r="AF61" s="816"/>
      <c r="AG61" s="816"/>
      <c r="AH61" s="816"/>
      <c r="AI61" s="816"/>
      <c r="AJ61" s="817"/>
      <c r="AK61" s="35"/>
      <c r="AL61" s="58"/>
      <c r="AM61" s="781"/>
      <c r="AN61" s="782"/>
      <c r="AO61" s="782"/>
      <c r="AP61" s="783"/>
      <c r="AQ61" s="784"/>
      <c r="AR61" s="783"/>
      <c r="AS61" s="785"/>
      <c r="AT61" s="786"/>
      <c r="AU61" s="711"/>
      <c r="AV61" s="711"/>
      <c r="AW61" s="711"/>
      <c r="AX61" s="711"/>
      <c r="AY61" s="774"/>
      <c r="AZ61" s="774"/>
      <c r="BA61" s="711"/>
      <c r="BB61" s="711"/>
      <c r="BC61" s="711"/>
      <c r="BD61" s="806"/>
      <c r="BE61" s="807"/>
      <c r="BF61" s="808"/>
      <c r="BG61" s="729"/>
      <c r="BH61" s="730"/>
      <c r="BI61" s="731"/>
      <c r="BJ61" s="815"/>
      <c r="BK61" s="816"/>
      <c r="BL61" s="816"/>
      <c r="BM61" s="816"/>
      <c r="BN61" s="816"/>
      <c r="BO61" s="816"/>
      <c r="BP61" s="816"/>
      <c r="BQ61" s="816"/>
      <c r="BR61" s="816"/>
      <c r="BS61" s="816"/>
      <c r="BT61" s="816"/>
      <c r="BU61" s="817"/>
      <c r="BV61" s="35"/>
      <c r="BW61" s="58"/>
      <c r="BX61" s="781"/>
      <c r="BY61" s="782"/>
      <c r="BZ61" s="782"/>
      <c r="CA61" s="783"/>
      <c r="CB61" s="784"/>
      <c r="CC61" s="783"/>
      <c r="CD61" s="785"/>
      <c r="CE61" s="786"/>
      <c r="CF61" s="711"/>
      <c r="CG61" s="711"/>
      <c r="CH61" s="711"/>
      <c r="CI61" s="711"/>
      <c r="CJ61" s="774"/>
      <c r="CK61" s="774"/>
      <c r="CL61" s="711"/>
      <c r="CM61" s="711"/>
      <c r="CN61" s="711"/>
      <c r="CO61" s="806"/>
      <c r="CP61" s="807"/>
      <c r="CQ61" s="808"/>
      <c r="CR61" s="729"/>
      <c r="CS61" s="730"/>
      <c r="CT61" s="731"/>
      <c r="CU61" s="815"/>
      <c r="CV61" s="816"/>
      <c r="CW61" s="816"/>
      <c r="CX61" s="816"/>
      <c r="CY61" s="816"/>
      <c r="CZ61" s="816"/>
      <c r="DA61" s="816"/>
      <c r="DB61" s="816"/>
      <c r="DC61" s="816"/>
      <c r="DD61" s="816"/>
      <c r="DE61" s="816"/>
      <c r="DF61" s="817"/>
      <c r="DG61" s="35"/>
    </row>
    <row r="62" spans="1:111" ht="12" customHeight="1">
      <c r="A62" s="58"/>
      <c r="B62" s="35" t="s">
        <v>802</v>
      </c>
      <c r="C62" s="35"/>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35"/>
      <c r="AL62" s="58"/>
      <c r="AM62" s="35" t="s">
        <v>802</v>
      </c>
      <c r="AN62" s="35"/>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35"/>
      <c r="BW62" s="58"/>
      <c r="BX62" s="35" t="s">
        <v>802</v>
      </c>
      <c r="BY62" s="35"/>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35"/>
    </row>
    <row r="63" spans="1:111" ht="12" customHeight="1">
      <c r="A63" s="58"/>
      <c r="B63" s="35" t="s">
        <v>803</v>
      </c>
      <c r="C63" s="35"/>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35"/>
      <c r="AL63" s="58"/>
      <c r="AM63" s="35" t="s">
        <v>803</v>
      </c>
      <c r="AN63" s="35"/>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35"/>
      <c r="BW63" s="58"/>
      <c r="BX63" s="35" t="s">
        <v>803</v>
      </c>
      <c r="BY63" s="35"/>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35"/>
    </row>
    <row r="64" spans="1:111" ht="12" customHeight="1">
      <c r="A64" s="58"/>
      <c r="B64" s="35" t="s">
        <v>804</v>
      </c>
      <c r="C64" s="35"/>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35"/>
      <c r="AL64" s="58"/>
      <c r="AM64" s="35" t="s">
        <v>804</v>
      </c>
      <c r="AN64" s="35"/>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35"/>
      <c r="BW64" s="58"/>
      <c r="BX64" s="35" t="s">
        <v>804</v>
      </c>
      <c r="BY64" s="35"/>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35"/>
    </row>
    <row r="65" spans="1:113" ht="12" customHeight="1">
      <c r="A65" s="58"/>
      <c r="B65" s="35" t="s">
        <v>805</v>
      </c>
      <c r="C65" s="35"/>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35"/>
      <c r="AL65" s="58"/>
      <c r="AM65" s="35" t="s">
        <v>805</v>
      </c>
      <c r="AN65" s="35"/>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35"/>
      <c r="BW65" s="58"/>
      <c r="BX65" s="35" t="s">
        <v>805</v>
      </c>
      <c r="BY65" s="35"/>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35"/>
    </row>
    <row r="66" spans="1:113" ht="12" customHeight="1">
      <c r="A66" s="61"/>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3"/>
      <c r="AL66" s="61"/>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3"/>
      <c r="BW66" s="61"/>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3"/>
    </row>
    <row r="67" spans="1:113" ht="12" customHeight="1" thickBot="1">
      <c r="A67" s="5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7"/>
      <c r="AL67" s="55"/>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7"/>
      <c r="BW67" s="319"/>
      <c r="BX67" s="320"/>
      <c r="BY67" s="320"/>
      <c r="BZ67" s="320"/>
      <c r="CA67" s="320"/>
      <c r="CB67" s="320"/>
      <c r="CC67" s="320"/>
      <c r="CD67" s="320"/>
      <c r="CE67" s="320"/>
      <c r="CF67" s="320"/>
      <c r="CG67" s="320"/>
      <c r="CH67" s="320"/>
      <c r="CI67" s="320"/>
      <c r="CJ67" s="320"/>
      <c r="CK67" s="320"/>
      <c r="CL67" s="320"/>
      <c r="CM67" s="320"/>
      <c r="CN67" s="320"/>
      <c r="CO67" s="320"/>
      <c r="CP67" s="320"/>
      <c r="CQ67" s="320"/>
      <c r="CR67" s="320"/>
      <c r="CS67" s="320"/>
      <c r="CT67" s="320"/>
      <c r="CU67" s="320"/>
      <c r="CV67" s="320"/>
      <c r="CW67" s="320"/>
      <c r="CX67" s="320"/>
      <c r="CY67" s="320"/>
      <c r="CZ67" s="320"/>
      <c r="DA67" s="320"/>
      <c r="DB67" s="320"/>
      <c r="DC67" s="320"/>
      <c r="DD67" s="320"/>
      <c r="DE67" s="320"/>
      <c r="DF67" s="320"/>
      <c r="DG67" s="320"/>
      <c r="DH67" s="35"/>
      <c r="DI67" s="35"/>
    </row>
    <row r="68" spans="1:113" ht="12" customHeight="1">
      <c r="A68" s="58"/>
      <c r="B68" s="741" t="s">
        <v>801</v>
      </c>
      <c r="C68" s="742"/>
      <c r="D68" s="742"/>
      <c r="E68" s="742"/>
      <c r="F68" s="742"/>
      <c r="G68" s="743"/>
      <c r="H68" s="789">
        <v>4</v>
      </c>
      <c r="I68" s="790"/>
      <c r="J68" s="726" t="s">
        <v>800</v>
      </c>
      <c r="K68" s="727"/>
      <c r="L68" s="727"/>
      <c r="M68" s="728"/>
      <c r="N68" s="732">
        <f>IFERROR(VLOOKUP(H68,事業所リスト,2,FALSE),"")</f>
        <v>0</v>
      </c>
      <c r="O68" s="733"/>
      <c r="P68" s="733"/>
      <c r="Q68" s="733"/>
      <c r="R68" s="733"/>
      <c r="S68" s="733"/>
      <c r="T68" s="733"/>
      <c r="U68" s="733"/>
      <c r="V68" s="733"/>
      <c r="W68" s="733"/>
      <c r="X68" s="733"/>
      <c r="Y68" s="733"/>
      <c r="Z68" s="733"/>
      <c r="AA68" s="733"/>
      <c r="AB68" s="733"/>
      <c r="AC68" s="733"/>
      <c r="AD68" s="733"/>
      <c r="AE68" s="733"/>
      <c r="AF68" s="733"/>
      <c r="AG68" s="733"/>
      <c r="AH68" s="733"/>
      <c r="AI68" s="733"/>
      <c r="AJ68" s="734"/>
      <c r="AK68" s="59"/>
      <c r="AL68" s="58"/>
      <c r="AM68" s="741" t="s">
        <v>801</v>
      </c>
      <c r="AN68" s="742"/>
      <c r="AO68" s="742"/>
      <c r="AP68" s="742"/>
      <c r="AQ68" s="742"/>
      <c r="AR68" s="743"/>
      <c r="AS68" s="789">
        <v>5</v>
      </c>
      <c r="AT68" s="790"/>
      <c r="AU68" s="726" t="s">
        <v>800</v>
      </c>
      <c r="AV68" s="727"/>
      <c r="AW68" s="727"/>
      <c r="AX68" s="728"/>
      <c r="AY68" s="732">
        <f>IFERROR(VLOOKUP(AS68,事業所リスト,2,FALSE),"")</f>
        <v>0</v>
      </c>
      <c r="AZ68" s="733"/>
      <c r="BA68" s="733"/>
      <c r="BB68" s="733"/>
      <c r="BC68" s="733"/>
      <c r="BD68" s="733"/>
      <c r="BE68" s="733"/>
      <c r="BF68" s="733"/>
      <c r="BG68" s="733"/>
      <c r="BH68" s="733"/>
      <c r="BI68" s="733"/>
      <c r="BJ68" s="733"/>
      <c r="BK68" s="733"/>
      <c r="BL68" s="733"/>
      <c r="BM68" s="733"/>
      <c r="BN68" s="733"/>
      <c r="BO68" s="733"/>
      <c r="BP68" s="733"/>
      <c r="BQ68" s="733"/>
      <c r="BR68" s="733"/>
      <c r="BS68" s="733"/>
      <c r="BT68" s="733"/>
      <c r="BU68" s="734"/>
      <c r="BV68" s="59"/>
      <c r="BW68" s="321"/>
      <c r="BX68" s="773"/>
      <c r="BY68" s="773"/>
      <c r="BZ68" s="773"/>
      <c r="CA68" s="773"/>
      <c r="CB68" s="773"/>
      <c r="CC68" s="773"/>
      <c r="CD68" s="720"/>
      <c r="CE68" s="720"/>
      <c r="CF68" s="720"/>
      <c r="CG68" s="720"/>
      <c r="CH68" s="720"/>
      <c r="CI68" s="720"/>
      <c r="CJ68" s="818"/>
      <c r="CK68" s="818"/>
      <c r="CL68" s="818"/>
      <c r="CM68" s="818"/>
      <c r="CN68" s="818"/>
      <c r="CO68" s="818"/>
      <c r="CP68" s="818"/>
      <c r="CQ68" s="818"/>
      <c r="CR68" s="818"/>
      <c r="CS68" s="818"/>
      <c r="CT68" s="818"/>
      <c r="CU68" s="818"/>
      <c r="CV68" s="818"/>
      <c r="CW68" s="818"/>
      <c r="CX68" s="818"/>
      <c r="CY68" s="818"/>
      <c r="CZ68" s="818"/>
      <c r="DA68" s="818"/>
      <c r="DB68" s="818"/>
      <c r="DC68" s="818"/>
      <c r="DD68" s="818"/>
      <c r="DE68" s="818"/>
      <c r="DF68" s="818"/>
      <c r="DG68" s="187"/>
      <c r="DH68" s="35"/>
      <c r="DI68" s="35"/>
    </row>
    <row r="69" spans="1:113" ht="12.75" thickBot="1">
      <c r="A69" s="58"/>
      <c r="B69" s="770"/>
      <c r="C69" s="771"/>
      <c r="D69" s="771"/>
      <c r="E69" s="771"/>
      <c r="F69" s="771"/>
      <c r="G69" s="772"/>
      <c r="H69" s="791"/>
      <c r="I69" s="792"/>
      <c r="J69" s="729"/>
      <c r="K69" s="730"/>
      <c r="L69" s="730"/>
      <c r="M69" s="731"/>
      <c r="N69" s="735"/>
      <c r="O69" s="736"/>
      <c r="P69" s="736"/>
      <c r="Q69" s="736"/>
      <c r="R69" s="736"/>
      <c r="S69" s="736"/>
      <c r="T69" s="736"/>
      <c r="U69" s="736"/>
      <c r="V69" s="736"/>
      <c r="W69" s="736"/>
      <c r="X69" s="736"/>
      <c r="Y69" s="736"/>
      <c r="Z69" s="736"/>
      <c r="AA69" s="736"/>
      <c r="AB69" s="736"/>
      <c r="AC69" s="736"/>
      <c r="AD69" s="736"/>
      <c r="AE69" s="736"/>
      <c r="AF69" s="736"/>
      <c r="AG69" s="736"/>
      <c r="AH69" s="736"/>
      <c r="AI69" s="736"/>
      <c r="AJ69" s="737"/>
      <c r="AK69" s="59"/>
      <c r="AL69" s="58"/>
      <c r="AM69" s="770"/>
      <c r="AN69" s="771"/>
      <c r="AO69" s="771"/>
      <c r="AP69" s="771"/>
      <c r="AQ69" s="771"/>
      <c r="AR69" s="772"/>
      <c r="AS69" s="791"/>
      <c r="AT69" s="792"/>
      <c r="AU69" s="729"/>
      <c r="AV69" s="730"/>
      <c r="AW69" s="730"/>
      <c r="AX69" s="731"/>
      <c r="AY69" s="735"/>
      <c r="AZ69" s="736"/>
      <c r="BA69" s="736"/>
      <c r="BB69" s="736"/>
      <c r="BC69" s="736"/>
      <c r="BD69" s="736"/>
      <c r="BE69" s="736"/>
      <c r="BF69" s="736"/>
      <c r="BG69" s="736"/>
      <c r="BH69" s="736"/>
      <c r="BI69" s="736"/>
      <c r="BJ69" s="736"/>
      <c r="BK69" s="736"/>
      <c r="BL69" s="736"/>
      <c r="BM69" s="736"/>
      <c r="BN69" s="736"/>
      <c r="BO69" s="736"/>
      <c r="BP69" s="736"/>
      <c r="BQ69" s="736"/>
      <c r="BR69" s="736"/>
      <c r="BS69" s="736"/>
      <c r="BT69" s="736"/>
      <c r="BU69" s="737"/>
      <c r="BV69" s="59"/>
      <c r="BW69" s="321"/>
      <c r="BX69" s="773"/>
      <c r="BY69" s="773"/>
      <c r="BZ69" s="773"/>
      <c r="CA69" s="773"/>
      <c r="CB69" s="773"/>
      <c r="CC69" s="773"/>
      <c r="CD69" s="720"/>
      <c r="CE69" s="720"/>
      <c r="CF69" s="720"/>
      <c r="CG69" s="720"/>
      <c r="CH69" s="720"/>
      <c r="CI69" s="720"/>
      <c r="CJ69" s="818"/>
      <c r="CK69" s="818"/>
      <c r="CL69" s="818"/>
      <c r="CM69" s="818"/>
      <c r="CN69" s="818"/>
      <c r="CO69" s="818"/>
      <c r="CP69" s="818"/>
      <c r="CQ69" s="818"/>
      <c r="CR69" s="818"/>
      <c r="CS69" s="818"/>
      <c r="CT69" s="818"/>
      <c r="CU69" s="818"/>
      <c r="CV69" s="818"/>
      <c r="CW69" s="818"/>
      <c r="CX69" s="818"/>
      <c r="CY69" s="818"/>
      <c r="CZ69" s="818"/>
      <c r="DA69" s="818"/>
      <c r="DB69" s="818"/>
      <c r="DC69" s="818"/>
      <c r="DD69" s="818"/>
      <c r="DE69" s="818"/>
      <c r="DF69" s="818"/>
      <c r="DG69" s="187"/>
      <c r="DH69" s="35"/>
      <c r="DI69" s="35"/>
    </row>
    <row r="70" spans="1:113" ht="18" customHeight="1">
      <c r="A70" s="58"/>
      <c r="B70" s="738" t="s">
        <v>416</v>
      </c>
      <c r="C70" s="739"/>
      <c r="D70" s="739"/>
      <c r="E70" s="739"/>
      <c r="F70" s="739"/>
      <c r="G70" s="739"/>
      <c r="H70" s="74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1"/>
      <c r="AK70" s="59"/>
      <c r="AL70" s="58"/>
      <c r="AM70" s="738" t="s">
        <v>416</v>
      </c>
      <c r="AN70" s="739"/>
      <c r="AO70" s="739"/>
      <c r="AP70" s="739"/>
      <c r="AQ70" s="739"/>
      <c r="AR70" s="739"/>
      <c r="AS70" s="74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1"/>
      <c r="BV70" s="59"/>
      <c r="BW70" s="321"/>
      <c r="BX70" s="720"/>
      <c r="BY70" s="720"/>
      <c r="BZ70" s="720"/>
      <c r="CA70" s="720"/>
      <c r="CB70" s="720"/>
      <c r="CC70" s="720"/>
      <c r="CD70" s="720"/>
      <c r="CE70" s="185"/>
      <c r="CF70" s="185"/>
      <c r="CG70" s="185"/>
      <c r="CH70" s="185"/>
      <c r="CI70" s="185"/>
      <c r="CJ70" s="185"/>
      <c r="CK70" s="185"/>
      <c r="CL70" s="185"/>
      <c r="CM70" s="185"/>
      <c r="CN70" s="185"/>
      <c r="CO70" s="185"/>
      <c r="CP70" s="185"/>
      <c r="CQ70" s="185"/>
      <c r="CR70" s="185"/>
      <c r="CS70" s="185"/>
      <c r="CT70" s="185"/>
      <c r="CU70" s="185"/>
      <c r="CV70" s="185"/>
      <c r="CW70" s="185"/>
      <c r="CX70" s="185"/>
      <c r="CY70" s="185"/>
      <c r="CZ70" s="185"/>
      <c r="DA70" s="185"/>
      <c r="DB70" s="185"/>
      <c r="DC70" s="185"/>
      <c r="DD70" s="185"/>
      <c r="DE70" s="185"/>
      <c r="DF70" s="185"/>
      <c r="DG70" s="187"/>
      <c r="DH70" s="35"/>
      <c r="DI70" s="35"/>
    </row>
    <row r="71" spans="1:113" ht="11.65" customHeight="1">
      <c r="A71" s="58"/>
      <c r="B71" s="76"/>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3"/>
      <c r="AK71" s="59"/>
      <c r="AL71" s="58"/>
      <c r="AM71" s="76"/>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3"/>
      <c r="BV71" s="59"/>
      <c r="BW71" s="321"/>
      <c r="BX71" s="322"/>
      <c r="BY71" s="322"/>
      <c r="BZ71" s="322"/>
      <c r="CA71" s="322"/>
      <c r="CB71" s="322"/>
      <c r="CC71" s="322"/>
      <c r="CD71" s="322"/>
      <c r="CE71" s="322"/>
      <c r="CF71" s="322"/>
      <c r="CG71" s="322"/>
      <c r="CH71" s="322"/>
      <c r="CI71" s="322"/>
      <c r="CJ71" s="322"/>
      <c r="CK71" s="322"/>
      <c r="CL71" s="322"/>
      <c r="CM71" s="322"/>
      <c r="CN71" s="322"/>
      <c r="CO71" s="322"/>
      <c r="CP71" s="322"/>
      <c r="CQ71" s="322"/>
      <c r="CR71" s="322"/>
      <c r="CS71" s="322"/>
      <c r="CT71" s="322"/>
      <c r="CU71" s="322"/>
      <c r="CV71" s="322"/>
      <c r="CW71" s="322"/>
      <c r="CX71" s="322"/>
      <c r="CY71" s="322"/>
      <c r="CZ71" s="322"/>
      <c r="DA71" s="322"/>
      <c r="DB71" s="322"/>
      <c r="DC71" s="322"/>
      <c r="DD71" s="322"/>
      <c r="DE71" s="322"/>
      <c r="DF71" s="322"/>
      <c r="DG71" s="187"/>
      <c r="DH71" s="35"/>
      <c r="DI71" s="35"/>
    </row>
    <row r="72" spans="1:113" ht="11.65" customHeight="1">
      <c r="A72" s="58"/>
      <c r="B72" s="76"/>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3"/>
      <c r="AK72" s="59"/>
      <c r="AL72" s="58"/>
      <c r="AM72" s="76"/>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3"/>
      <c r="BV72" s="59"/>
      <c r="BW72" s="321"/>
      <c r="BX72" s="322"/>
      <c r="BY72" s="322"/>
      <c r="BZ72" s="322"/>
      <c r="CA72" s="322"/>
      <c r="CB72" s="322"/>
      <c r="CC72" s="322"/>
      <c r="CD72" s="322"/>
      <c r="CE72" s="322"/>
      <c r="CF72" s="322"/>
      <c r="CG72" s="322"/>
      <c r="CH72" s="322"/>
      <c r="CI72" s="322"/>
      <c r="CJ72" s="322"/>
      <c r="CK72" s="322"/>
      <c r="CL72" s="322"/>
      <c r="CM72" s="322"/>
      <c r="CN72" s="322"/>
      <c r="CO72" s="322"/>
      <c r="CP72" s="322"/>
      <c r="CQ72" s="322"/>
      <c r="CR72" s="322"/>
      <c r="CS72" s="322"/>
      <c r="CT72" s="322"/>
      <c r="CU72" s="322"/>
      <c r="CV72" s="322"/>
      <c r="CW72" s="322"/>
      <c r="CX72" s="322"/>
      <c r="CY72" s="322"/>
      <c r="CZ72" s="322"/>
      <c r="DA72" s="322"/>
      <c r="DB72" s="322"/>
      <c r="DC72" s="322"/>
      <c r="DD72" s="322"/>
      <c r="DE72" s="322"/>
      <c r="DF72" s="322"/>
      <c r="DG72" s="187"/>
      <c r="DH72" s="35"/>
      <c r="DI72" s="35"/>
    </row>
    <row r="73" spans="1:113" ht="11.65" customHeight="1">
      <c r="A73" s="58"/>
      <c r="B73" s="76"/>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3"/>
      <c r="AK73" s="59"/>
      <c r="AL73" s="58"/>
      <c r="AM73" s="76"/>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3"/>
      <c r="BV73" s="59"/>
      <c r="BW73" s="321"/>
      <c r="BX73" s="322"/>
      <c r="BY73" s="322"/>
      <c r="BZ73" s="322"/>
      <c r="CA73" s="322"/>
      <c r="CB73" s="322"/>
      <c r="CC73" s="322"/>
      <c r="CD73" s="322"/>
      <c r="CE73" s="322"/>
      <c r="CF73" s="322"/>
      <c r="CG73" s="322"/>
      <c r="CH73" s="322"/>
      <c r="CI73" s="322"/>
      <c r="CJ73" s="322"/>
      <c r="CK73" s="322"/>
      <c r="CL73" s="322"/>
      <c r="CM73" s="322"/>
      <c r="CN73" s="322"/>
      <c r="CO73" s="322"/>
      <c r="CP73" s="322"/>
      <c r="CQ73" s="322"/>
      <c r="CR73" s="322"/>
      <c r="CS73" s="322"/>
      <c r="CT73" s="322"/>
      <c r="CU73" s="322"/>
      <c r="CV73" s="322"/>
      <c r="CW73" s="322"/>
      <c r="CX73" s="322"/>
      <c r="CY73" s="322"/>
      <c r="CZ73" s="322"/>
      <c r="DA73" s="322"/>
      <c r="DB73" s="322"/>
      <c r="DC73" s="322"/>
      <c r="DD73" s="322"/>
      <c r="DE73" s="322"/>
      <c r="DF73" s="322"/>
      <c r="DG73" s="187"/>
      <c r="DH73" s="35"/>
      <c r="DI73" s="35"/>
    </row>
    <row r="74" spans="1:113" ht="11.65" customHeight="1">
      <c r="A74" s="58"/>
      <c r="B74" s="76"/>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3"/>
      <c r="AK74" s="59"/>
      <c r="AL74" s="58"/>
      <c r="AM74" s="76"/>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3"/>
      <c r="BV74" s="59"/>
      <c r="BW74" s="321"/>
      <c r="BX74" s="322"/>
      <c r="BY74" s="322"/>
      <c r="BZ74" s="322"/>
      <c r="CA74" s="322"/>
      <c r="CB74" s="322"/>
      <c r="CC74" s="322"/>
      <c r="CD74" s="322"/>
      <c r="CE74" s="322"/>
      <c r="CF74" s="322"/>
      <c r="CG74" s="322"/>
      <c r="CH74" s="322"/>
      <c r="CI74" s="322"/>
      <c r="CJ74" s="322"/>
      <c r="CK74" s="322"/>
      <c r="CL74" s="322"/>
      <c r="CM74" s="322"/>
      <c r="CN74" s="322"/>
      <c r="CO74" s="322"/>
      <c r="CP74" s="322"/>
      <c r="CQ74" s="322"/>
      <c r="CR74" s="322"/>
      <c r="CS74" s="322"/>
      <c r="CT74" s="322"/>
      <c r="CU74" s="322"/>
      <c r="CV74" s="322"/>
      <c r="CW74" s="322"/>
      <c r="CX74" s="322"/>
      <c r="CY74" s="322"/>
      <c r="CZ74" s="322"/>
      <c r="DA74" s="322"/>
      <c r="DB74" s="322"/>
      <c r="DC74" s="322"/>
      <c r="DD74" s="322"/>
      <c r="DE74" s="322"/>
      <c r="DF74" s="322"/>
      <c r="DG74" s="187"/>
      <c r="DH74" s="35"/>
      <c r="DI74" s="35"/>
    </row>
    <row r="75" spans="1:113" ht="11.65" customHeight="1">
      <c r="A75" s="58"/>
      <c r="B75" s="76"/>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3"/>
      <c r="AK75" s="59"/>
      <c r="AL75" s="58"/>
      <c r="AM75" s="76"/>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3"/>
      <c r="BV75" s="59"/>
      <c r="BW75" s="321"/>
      <c r="BX75" s="322"/>
      <c r="BY75" s="322"/>
      <c r="BZ75" s="322"/>
      <c r="CA75" s="322"/>
      <c r="CB75" s="322"/>
      <c r="CC75" s="322"/>
      <c r="CD75" s="322"/>
      <c r="CE75" s="322"/>
      <c r="CF75" s="322"/>
      <c r="CG75" s="322"/>
      <c r="CH75" s="322"/>
      <c r="CI75" s="322"/>
      <c r="CJ75" s="322"/>
      <c r="CK75" s="322"/>
      <c r="CL75" s="322"/>
      <c r="CM75" s="322"/>
      <c r="CN75" s="322"/>
      <c r="CO75" s="322"/>
      <c r="CP75" s="322"/>
      <c r="CQ75" s="322"/>
      <c r="CR75" s="322"/>
      <c r="CS75" s="322"/>
      <c r="CT75" s="322"/>
      <c r="CU75" s="322"/>
      <c r="CV75" s="322"/>
      <c r="CW75" s="322"/>
      <c r="CX75" s="322"/>
      <c r="CY75" s="322"/>
      <c r="CZ75" s="322"/>
      <c r="DA75" s="322"/>
      <c r="DB75" s="322"/>
      <c r="DC75" s="322"/>
      <c r="DD75" s="322"/>
      <c r="DE75" s="322"/>
      <c r="DF75" s="322"/>
      <c r="DG75" s="187"/>
      <c r="DH75" s="35"/>
      <c r="DI75" s="35"/>
    </row>
    <row r="76" spans="1:113" ht="11.65" customHeight="1">
      <c r="A76" s="58"/>
      <c r="B76" s="76"/>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3"/>
      <c r="AK76" s="59"/>
      <c r="AL76" s="58"/>
      <c r="AM76" s="76"/>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3"/>
      <c r="BV76" s="59"/>
      <c r="BW76" s="321"/>
      <c r="BX76" s="322"/>
      <c r="BY76" s="322"/>
      <c r="BZ76" s="322"/>
      <c r="CA76" s="322"/>
      <c r="CB76" s="322"/>
      <c r="CC76" s="322"/>
      <c r="CD76" s="322"/>
      <c r="CE76" s="322"/>
      <c r="CF76" s="322"/>
      <c r="CG76" s="322"/>
      <c r="CH76" s="322"/>
      <c r="CI76" s="322"/>
      <c r="CJ76" s="322"/>
      <c r="CK76" s="322"/>
      <c r="CL76" s="322"/>
      <c r="CM76" s="322"/>
      <c r="CN76" s="322"/>
      <c r="CO76" s="322"/>
      <c r="CP76" s="322"/>
      <c r="CQ76" s="322"/>
      <c r="CR76" s="322"/>
      <c r="CS76" s="322"/>
      <c r="CT76" s="322"/>
      <c r="CU76" s="322"/>
      <c r="CV76" s="322"/>
      <c r="CW76" s="322"/>
      <c r="CX76" s="322"/>
      <c r="CY76" s="322"/>
      <c r="CZ76" s="322"/>
      <c r="DA76" s="322"/>
      <c r="DB76" s="322"/>
      <c r="DC76" s="322"/>
      <c r="DD76" s="322"/>
      <c r="DE76" s="322"/>
      <c r="DF76" s="322"/>
      <c r="DG76" s="187"/>
      <c r="DH76" s="35"/>
      <c r="DI76" s="35"/>
    </row>
    <row r="77" spans="1:113" ht="11.65" customHeight="1">
      <c r="A77" s="58"/>
      <c r="B77" s="76"/>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3"/>
      <c r="AK77" s="59"/>
      <c r="AL77" s="58"/>
      <c r="AM77" s="76"/>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3"/>
      <c r="BV77" s="59"/>
      <c r="BW77" s="321"/>
      <c r="BX77" s="322"/>
      <c r="BY77" s="322"/>
      <c r="BZ77" s="322"/>
      <c r="CA77" s="322"/>
      <c r="CB77" s="322"/>
      <c r="CC77" s="322"/>
      <c r="CD77" s="322"/>
      <c r="CE77" s="322"/>
      <c r="CF77" s="322"/>
      <c r="CG77" s="322"/>
      <c r="CH77" s="322"/>
      <c r="CI77" s="322"/>
      <c r="CJ77" s="322"/>
      <c r="CK77" s="322"/>
      <c r="CL77" s="322"/>
      <c r="CM77" s="322"/>
      <c r="CN77" s="322"/>
      <c r="CO77" s="322"/>
      <c r="CP77" s="322"/>
      <c r="CQ77" s="322"/>
      <c r="CR77" s="322"/>
      <c r="CS77" s="322"/>
      <c r="CT77" s="322"/>
      <c r="CU77" s="322"/>
      <c r="CV77" s="322"/>
      <c r="CW77" s="322"/>
      <c r="CX77" s="322"/>
      <c r="CY77" s="322"/>
      <c r="CZ77" s="322"/>
      <c r="DA77" s="322"/>
      <c r="DB77" s="322"/>
      <c r="DC77" s="322"/>
      <c r="DD77" s="322"/>
      <c r="DE77" s="322"/>
      <c r="DF77" s="322"/>
      <c r="DG77" s="187"/>
      <c r="DH77" s="35"/>
      <c r="DI77" s="35"/>
    </row>
    <row r="78" spans="1:113" ht="11.65" customHeight="1">
      <c r="A78" s="58"/>
      <c r="B78" s="76"/>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3"/>
      <c r="AK78" s="59"/>
      <c r="AL78" s="58"/>
      <c r="AM78" s="76"/>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3"/>
      <c r="BV78" s="59"/>
      <c r="BW78" s="321"/>
      <c r="BX78" s="322"/>
      <c r="BY78" s="322"/>
      <c r="BZ78" s="322"/>
      <c r="CA78" s="322"/>
      <c r="CB78" s="322"/>
      <c r="CC78" s="322"/>
      <c r="CD78" s="322"/>
      <c r="CE78" s="322"/>
      <c r="CF78" s="322"/>
      <c r="CG78" s="322"/>
      <c r="CH78" s="322"/>
      <c r="CI78" s="322"/>
      <c r="CJ78" s="322"/>
      <c r="CK78" s="322"/>
      <c r="CL78" s="322"/>
      <c r="CM78" s="322"/>
      <c r="CN78" s="322"/>
      <c r="CO78" s="322"/>
      <c r="CP78" s="322"/>
      <c r="CQ78" s="322"/>
      <c r="CR78" s="322"/>
      <c r="CS78" s="322"/>
      <c r="CT78" s="322"/>
      <c r="CU78" s="322"/>
      <c r="CV78" s="322"/>
      <c r="CW78" s="322"/>
      <c r="CX78" s="322"/>
      <c r="CY78" s="322"/>
      <c r="CZ78" s="322"/>
      <c r="DA78" s="322"/>
      <c r="DB78" s="322"/>
      <c r="DC78" s="322"/>
      <c r="DD78" s="322"/>
      <c r="DE78" s="322"/>
      <c r="DF78" s="322"/>
      <c r="DG78" s="187"/>
      <c r="DH78" s="35"/>
      <c r="DI78" s="35"/>
    </row>
    <row r="79" spans="1:113" ht="11.65" customHeight="1">
      <c r="A79" s="58"/>
      <c r="B79" s="76"/>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3"/>
      <c r="AK79" s="59"/>
      <c r="AL79" s="58"/>
      <c r="AM79" s="76"/>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3"/>
      <c r="BV79" s="59"/>
      <c r="BW79" s="321"/>
      <c r="BX79" s="322"/>
      <c r="BY79" s="322"/>
      <c r="BZ79" s="322"/>
      <c r="CA79" s="322"/>
      <c r="CB79" s="322"/>
      <c r="CC79" s="322"/>
      <c r="CD79" s="322"/>
      <c r="CE79" s="322"/>
      <c r="CF79" s="322"/>
      <c r="CG79" s="322"/>
      <c r="CH79" s="322"/>
      <c r="CI79" s="322"/>
      <c r="CJ79" s="322"/>
      <c r="CK79" s="322"/>
      <c r="CL79" s="322"/>
      <c r="CM79" s="322"/>
      <c r="CN79" s="322"/>
      <c r="CO79" s="322"/>
      <c r="CP79" s="322"/>
      <c r="CQ79" s="322"/>
      <c r="CR79" s="322"/>
      <c r="CS79" s="322"/>
      <c r="CT79" s="322"/>
      <c r="CU79" s="322"/>
      <c r="CV79" s="322"/>
      <c r="CW79" s="322"/>
      <c r="CX79" s="322"/>
      <c r="CY79" s="322"/>
      <c r="CZ79" s="322"/>
      <c r="DA79" s="322"/>
      <c r="DB79" s="322"/>
      <c r="DC79" s="322"/>
      <c r="DD79" s="322"/>
      <c r="DE79" s="322"/>
      <c r="DF79" s="322"/>
      <c r="DG79" s="187"/>
      <c r="DH79" s="35"/>
      <c r="DI79" s="35"/>
    </row>
    <row r="80" spans="1:113" ht="11.65" customHeight="1">
      <c r="A80" s="58"/>
      <c r="B80" s="76"/>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3"/>
      <c r="AK80" s="59"/>
      <c r="AL80" s="58"/>
      <c r="AM80" s="76"/>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3"/>
      <c r="BV80" s="59"/>
      <c r="BW80" s="321"/>
      <c r="BX80" s="322"/>
      <c r="BY80" s="322"/>
      <c r="BZ80" s="322"/>
      <c r="CA80" s="322"/>
      <c r="CB80" s="322"/>
      <c r="CC80" s="322"/>
      <c r="CD80" s="322"/>
      <c r="CE80" s="322"/>
      <c r="CF80" s="322"/>
      <c r="CG80" s="322"/>
      <c r="CH80" s="322"/>
      <c r="CI80" s="322"/>
      <c r="CJ80" s="322"/>
      <c r="CK80" s="322"/>
      <c r="CL80" s="322"/>
      <c r="CM80" s="322"/>
      <c r="CN80" s="322"/>
      <c r="CO80" s="322"/>
      <c r="CP80" s="322"/>
      <c r="CQ80" s="322"/>
      <c r="CR80" s="322"/>
      <c r="CS80" s="322"/>
      <c r="CT80" s="322"/>
      <c r="CU80" s="322"/>
      <c r="CV80" s="322"/>
      <c r="CW80" s="322"/>
      <c r="CX80" s="322"/>
      <c r="CY80" s="322"/>
      <c r="CZ80" s="322"/>
      <c r="DA80" s="322"/>
      <c r="DB80" s="322"/>
      <c r="DC80" s="322"/>
      <c r="DD80" s="322"/>
      <c r="DE80" s="322"/>
      <c r="DF80" s="322"/>
      <c r="DG80" s="187"/>
      <c r="DH80" s="35"/>
      <c r="DI80" s="35"/>
    </row>
    <row r="81" spans="1:113" ht="11.65" customHeight="1">
      <c r="A81" s="58"/>
      <c r="B81" s="76"/>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3"/>
      <c r="AK81" s="59"/>
      <c r="AL81" s="58"/>
      <c r="AM81" s="76"/>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3"/>
      <c r="BV81" s="59"/>
      <c r="BW81" s="321"/>
      <c r="BX81" s="322"/>
      <c r="BY81" s="322"/>
      <c r="BZ81" s="322"/>
      <c r="CA81" s="322"/>
      <c r="CB81" s="322"/>
      <c r="CC81" s="322"/>
      <c r="CD81" s="322"/>
      <c r="CE81" s="322"/>
      <c r="CF81" s="322"/>
      <c r="CG81" s="322"/>
      <c r="CH81" s="322"/>
      <c r="CI81" s="322"/>
      <c r="CJ81" s="322"/>
      <c r="CK81" s="322"/>
      <c r="CL81" s="322"/>
      <c r="CM81" s="322"/>
      <c r="CN81" s="322"/>
      <c r="CO81" s="322"/>
      <c r="CP81" s="322"/>
      <c r="CQ81" s="322"/>
      <c r="CR81" s="322"/>
      <c r="CS81" s="322"/>
      <c r="CT81" s="322"/>
      <c r="CU81" s="322"/>
      <c r="CV81" s="322"/>
      <c r="CW81" s="322"/>
      <c r="CX81" s="322"/>
      <c r="CY81" s="322"/>
      <c r="CZ81" s="322"/>
      <c r="DA81" s="322"/>
      <c r="DB81" s="322"/>
      <c r="DC81" s="322"/>
      <c r="DD81" s="322"/>
      <c r="DE81" s="322"/>
      <c r="DF81" s="322"/>
      <c r="DG81" s="187"/>
      <c r="DH81" s="35"/>
      <c r="DI81" s="35"/>
    </row>
    <row r="82" spans="1:113" ht="11.65" customHeight="1">
      <c r="A82" s="58"/>
      <c r="B82" s="76"/>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3"/>
      <c r="AK82" s="59"/>
      <c r="AL82" s="58"/>
      <c r="AM82" s="76"/>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3"/>
      <c r="BV82" s="59"/>
      <c r="BW82" s="321"/>
      <c r="BX82" s="322"/>
      <c r="BY82" s="322"/>
      <c r="BZ82" s="322"/>
      <c r="CA82" s="322"/>
      <c r="CB82" s="322"/>
      <c r="CC82" s="322"/>
      <c r="CD82" s="322"/>
      <c r="CE82" s="322"/>
      <c r="CF82" s="322"/>
      <c r="CG82" s="322"/>
      <c r="CH82" s="322"/>
      <c r="CI82" s="322"/>
      <c r="CJ82" s="322"/>
      <c r="CK82" s="322"/>
      <c r="CL82" s="322"/>
      <c r="CM82" s="322"/>
      <c r="CN82" s="322"/>
      <c r="CO82" s="322"/>
      <c r="CP82" s="322"/>
      <c r="CQ82" s="322"/>
      <c r="CR82" s="322"/>
      <c r="CS82" s="322"/>
      <c r="CT82" s="322"/>
      <c r="CU82" s="322"/>
      <c r="CV82" s="322"/>
      <c r="CW82" s="322"/>
      <c r="CX82" s="322"/>
      <c r="CY82" s="322"/>
      <c r="CZ82" s="322"/>
      <c r="DA82" s="322"/>
      <c r="DB82" s="322"/>
      <c r="DC82" s="322"/>
      <c r="DD82" s="322"/>
      <c r="DE82" s="322"/>
      <c r="DF82" s="322"/>
      <c r="DG82" s="187"/>
      <c r="DH82" s="35"/>
      <c r="DI82" s="35"/>
    </row>
    <row r="83" spans="1:113" ht="11.65" customHeight="1">
      <c r="A83" s="58"/>
      <c r="B83" s="76"/>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3"/>
      <c r="AK83" s="59"/>
      <c r="AL83" s="58"/>
      <c r="AM83" s="76"/>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3"/>
      <c r="BV83" s="59"/>
      <c r="BW83" s="321"/>
      <c r="BX83" s="322"/>
      <c r="BY83" s="322"/>
      <c r="BZ83" s="322"/>
      <c r="CA83" s="322"/>
      <c r="CB83" s="322"/>
      <c r="CC83" s="322"/>
      <c r="CD83" s="322"/>
      <c r="CE83" s="322"/>
      <c r="CF83" s="322"/>
      <c r="CG83" s="322"/>
      <c r="CH83" s="322"/>
      <c r="CI83" s="322"/>
      <c r="CJ83" s="322"/>
      <c r="CK83" s="322"/>
      <c r="CL83" s="322"/>
      <c r="CM83" s="322"/>
      <c r="CN83" s="322"/>
      <c r="CO83" s="322"/>
      <c r="CP83" s="322"/>
      <c r="CQ83" s="322"/>
      <c r="CR83" s="322"/>
      <c r="CS83" s="322"/>
      <c r="CT83" s="322"/>
      <c r="CU83" s="322"/>
      <c r="CV83" s="322"/>
      <c r="CW83" s="322"/>
      <c r="CX83" s="322"/>
      <c r="CY83" s="322"/>
      <c r="CZ83" s="322"/>
      <c r="DA83" s="322"/>
      <c r="DB83" s="322"/>
      <c r="DC83" s="322"/>
      <c r="DD83" s="322"/>
      <c r="DE83" s="322"/>
      <c r="DF83" s="322"/>
      <c r="DG83" s="187"/>
      <c r="DH83" s="35"/>
      <c r="DI83" s="35"/>
    </row>
    <row r="84" spans="1:113" ht="11.65" customHeight="1">
      <c r="A84" s="58"/>
      <c r="B84" s="76"/>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3"/>
      <c r="AK84" s="59"/>
      <c r="AL84" s="58"/>
      <c r="AM84" s="76"/>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3"/>
      <c r="BV84" s="59"/>
      <c r="BW84" s="321"/>
      <c r="BX84" s="322"/>
      <c r="BY84" s="322"/>
      <c r="BZ84" s="322"/>
      <c r="CA84" s="322"/>
      <c r="CB84" s="322"/>
      <c r="CC84" s="322"/>
      <c r="CD84" s="322"/>
      <c r="CE84" s="322"/>
      <c r="CF84" s="322"/>
      <c r="CG84" s="322"/>
      <c r="CH84" s="322"/>
      <c r="CI84" s="322"/>
      <c r="CJ84" s="322"/>
      <c r="CK84" s="322"/>
      <c r="CL84" s="322"/>
      <c r="CM84" s="322"/>
      <c r="CN84" s="322"/>
      <c r="CO84" s="322"/>
      <c r="CP84" s="322"/>
      <c r="CQ84" s="322"/>
      <c r="CR84" s="322"/>
      <c r="CS84" s="322"/>
      <c r="CT84" s="322"/>
      <c r="CU84" s="322"/>
      <c r="CV84" s="322"/>
      <c r="CW84" s="322"/>
      <c r="CX84" s="322"/>
      <c r="CY84" s="322"/>
      <c r="CZ84" s="322"/>
      <c r="DA84" s="322"/>
      <c r="DB84" s="322"/>
      <c r="DC84" s="322"/>
      <c r="DD84" s="322"/>
      <c r="DE84" s="322"/>
      <c r="DF84" s="322"/>
      <c r="DG84" s="187"/>
      <c r="DH84" s="35"/>
      <c r="DI84" s="35"/>
    </row>
    <row r="85" spans="1:113" ht="11.65" customHeight="1">
      <c r="A85" s="58"/>
      <c r="B85" s="76"/>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3"/>
      <c r="AK85" s="59"/>
      <c r="AL85" s="58"/>
      <c r="AM85" s="76"/>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3"/>
      <c r="BV85" s="59"/>
      <c r="BW85" s="321"/>
      <c r="BX85" s="322"/>
      <c r="BY85" s="322"/>
      <c r="BZ85" s="322"/>
      <c r="CA85" s="322"/>
      <c r="CB85" s="322"/>
      <c r="CC85" s="322"/>
      <c r="CD85" s="322"/>
      <c r="CE85" s="322"/>
      <c r="CF85" s="322"/>
      <c r="CG85" s="322"/>
      <c r="CH85" s="322"/>
      <c r="CI85" s="322"/>
      <c r="CJ85" s="322"/>
      <c r="CK85" s="322"/>
      <c r="CL85" s="322"/>
      <c r="CM85" s="322"/>
      <c r="CN85" s="322"/>
      <c r="CO85" s="322"/>
      <c r="CP85" s="322"/>
      <c r="CQ85" s="322"/>
      <c r="CR85" s="322"/>
      <c r="CS85" s="322"/>
      <c r="CT85" s="322"/>
      <c r="CU85" s="322"/>
      <c r="CV85" s="322"/>
      <c r="CW85" s="322"/>
      <c r="CX85" s="322"/>
      <c r="CY85" s="322"/>
      <c r="CZ85" s="322"/>
      <c r="DA85" s="322"/>
      <c r="DB85" s="322"/>
      <c r="DC85" s="322"/>
      <c r="DD85" s="322"/>
      <c r="DE85" s="322"/>
      <c r="DF85" s="322"/>
      <c r="DG85" s="187"/>
      <c r="DH85" s="35"/>
      <c r="DI85" s="35"/>
    </row>
    <row r="86" spans="1:113" ht="11.65" customHeight="1">
      <c r="A86" s="58"/>
      <c r="B86" s="76"/>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3"/>
      <c r="AK86" s="59"/>
      <c r="AL86" s="58"/>
      <c r="AM86" s="76"/>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3"/>
      <c r="BV86" s="59"/>
      <c r="BW86" s="321"/>
      <c r="BX86" s="322"/>
      <c r="BY86" s="322"/>
      <c r="BZ86" s="322"/>
      <c r="CA86" s="322"/>
      <c r="CB86" s="322"/>
      <c r="CC86" s="322"/>
      <c r="CD86" s="322"/>
      <c r="CE86" s="322"/>
      <c r="CF86" s="322"/>
      <c r="CG86" s="322"/>
      <c r="CH86" s="322"/>
      <c r="CI86" s="322"/>
      <c r="CJ86" s="322"/>
      <c r="CK86" s="322"/>
      <c r="CL86" s="322"/>
      <c r="CM86" s="322"/>
      <c r="CN86" s="322"/>
      <c r="CO86" s="322"/>
      <c r="CP86" s="322"/>
      <c r="CQ86" s="322"/>
      <c r="CR86" s="322"/>
      <c r="CS86" s="322"/>
      <c r="CT86" s="322"/>
      <c r="CU86" s="322"/>
      <c r="CV86" s="322"/>
      <c r="CW86" s="322"/>
      <c r="CX86" s="322"/>
      <c r="CY86" s="322"/>
      <c r="CZ86" s="322"/>
      <c r="DA86" s="322"/>
      <c r="DB86" s="322"/>
      <c r="DC86" s="322"/>
      <c r="DD86" s="322"/>
      <c r="DE86" s="322"/>
      <c r="DF86" s="322"/>
      <c r="DG86" s="187"/>
      <c r="DH86" s="35"/>
      <c r="DI86" s="35"/>
    </row>
    <row r="87" spans="1:113" ht="11.65" customHeight="1">
      <c r="A87" s="58"/>
      <c r="B87" s="76"/>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3"/>
      <c r="AK87" s="59"/>
      <c r="AL87" s="58"/>
      <c r="AM87" s="76"/>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3"/>
      <c r="BV87" s="59"/>
      <c r="BW87" s="321"/>
      <c r="BX87" s="322"/>
      <c r="BY87" s="322"/>
      <c r="BZ87" s="322"/>
      <c r="CA87" s="322"/>
      <c r="CB87" s="322"/>
      <c r="CC87" s="322"/>
      <c r="CD87" s="322"/>
      <c r="CE87" s="322"/>
      <c r="CF87" s="322"/>
      <c r="CG87" s="322"/>
      <c r="CH87" s="322"/>
      <c r="CI87" s="322"/>
      <c r="CJ87" s="322"/>
      <c r="CK87" s="322"/>
      <c r="CL87" s="322"/>
      <c r="CM87" s="322"/>
      <c r="CN87" s="322"/>
      <c r="CO87" s="322"/>
      <c r="CP87" s="322"/>
      <c r="CQ87" s="322"/>
      <c r="CR87" s="322"/>
      <c r="CS87" s="322"/>
      <c r="CT87" s="322"/>
      <c r="CU87" s="322"/>
      <c r="CV87" s="322"/>
      <c r="CW87" s="322"/>
      <c r="CX87" s="322"/>
      <c r="CY87" s="322"/>
      <c r="CZ87" s="322"/>
      <c r="DA87" s="322"/>
      <c r="DB87" s="322"/>
      <c r="DC87" s="322"/>
      <c r="DD87" s="322"/>
      <c r="DE87" s="322"/>
      <c r="DF87" s="322"/>
      <c r="DG87" s="187"/>
      <c r="DH87" s="35"/>
      <c r="DI87" s="35"/>
    </row>
    <row r="88" spans="1:113" ht="11.65" customHeight="1">
      <c r="A88" s="58"/>
      <c r="B88" s="76"/>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3"/>
      <c r="AK88" s="59"/>
      <c r="AL88" s="58"/>
      <c r="AM88" s="76"/>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3"/>
      <c r="BV88" s="59"/>
      <c r="BW88" s="321"/>
      <c r="BX88" s="322"/>
      <c r="BY88" s="322"/>
      <c r="BZ88" s="322"/>
      <c r="CA88" s="322"/>
      <c r="CB88" s="322"/>
      <c r="CC88" s="322"/>
      <c r="CD88" s="322"/>
      <c r="CE88" s="322"/>
      <c r="CF88" s="322"/>
      <c r="CG88" s="322"/>
      <c r="CH88" s="322"/>
      <c r="CI88" s="322"/>
      <c r="CJ88" s="322"/>
      <c r="CK88" s="322"/>
      <c r="CL88" s="322"/>
      <c r="CM88" s="322"/>
      <c r="CN88" s="322"/>
      <c r="CO88" s="322"/>
      <c r="CP88" s="322"/>
      <c r="CQ88" s="322"/>
      <c r="CR88" s="322"/>
      <c r="CS88" s="322"/>
      <c r="CT88" s="322"/>
      <c r="CU88" s="322"/>
      <c r="CV88" s="322"/>
      <c r="CW88" s="322"/>
      <c r="CX88" s="322"/>
      <c r="CY88" s="322"/>
      <c r="CZ88" s="322"/>
      <c r="DA88" s="322"/>
      <c r="DB88" s="322"/>
      <c r="DC88" s="322"/>
      <c r="DD88" s="322"/>
      <c r="DE88" s="322"/>
      <c r="DF88" s="322"/>
      <c r="DG88" s="187"/>
      <c r="DH88" s="35"/>
      <c r="DI88" s="35"/>
    </row>
    <row r="89" spans="1:113" ht="11.65" customHeight="1">
      <c r="A89" s="58"/>
      <c r="B89" s="76"/>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3"/>
      <c r="AK89" s="59"/>
      <c r="AL89" s="58"/>
      <c r="AM89" s="76"/>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3"/>
      <c r="BV89" s="59"/>
      <c r="BW89" s="321"/>
      <c r="BX89" s="322"/>
      <c r="BY89" s="322"/>
      <c r="BZ89" s="322"/>
      <c r="CA89" s="322"/>
      <c r="CB89" s="322"/>
      <c r="CC89" s="322"/>
      <c r="CD89" s="322"/>
      <c r="CE89" s="322"/>
      <c r="CF89" s="322"/>
      <c r="CG89" s="322"/>
      <c r="CH89" s="322"/>
      <c r="CI89" s="322"/>
      <c r="CJ89" s="322"/>
      <c r="CK89" s="322"/>
      <c r="CL89" s="322"/>
      <c r="CM89" s="322"/>
      <c r="CN89" s="322"/>
      <c r="CO89" s="322"/>
      <c r="CP89" s="322"/>
      <c r="CQ89" s="322"/>
      <c r="CR89" s="322"/>
      <c r="CS89" s="322"/>
      <c r="CT89" s="322"/>
      <c r="CU89" s="322"/>
      <c r="CV89" s="322"/>
      <c r="CW89" s="322"/>
      <c r="CX89" s="322"/>
      <c r="CY89" s="322"/>
      <c r="CZ89" s="322"/>
      <c r="DA89" s="322"/>
      <c r="DB89" s="322"/>
      <c r="DC89" s="322"/>
      <c r="DD89" s="322"/>
      <c r="DE89" s="322"/>
      <c r="DF89" s="322"/>
      <c r="DG89" s="187"/>
      <c r="DH89" s="35"/>
      <c r="DI89" s="35"/>
    </row>
    <row r="90" spans="1:113" ht="11.65" customHeight="1">
      <c r="A90" s="58"/>
      <c r="B90" s="76"/>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3"/>
      <c r="AK90" s="59"/>
      <c r="AL90" s="58"/>
      <c r="AM90" s="76"/>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3"/>
      <c r="BV90" s="59"/>
      <c r="BW90" s="321"/>
      <c r="BX90" s="322"/>
      <c r="BY90" s="322"/>
      <c r="BZ90" s="322"/>
      <c r="CA90" s="322"/>
      <c r="CB90" s="322"/>
      <c r="CC90" s="322"/>
      <c r="CD90" s="322"/>
      <c r="CE90" s="322"/>
      <c r="CF90" s="322"/>
      <c r="CG90" s="322"/>
      <c r="CH90" s="322"/>
      <c r="CI90" s="322"/>
      <c r="CJ90" s="322"/>
      <c r="CK90" s="322"/>
      <c r="CL90" s="322"/>
      <c r="CM90" s="322"/>
      <c r="CN90" s="322"/>
      <c r="CO90" s="322"/>
      <c r="CP90" s="322"/>
      <c r="CQ90" s="322"/>
      <c r="CR90" s="322"/>
      <c r="CS90" s="322"/>
      <c r="CT90" s="322"/>
      <c r="CU90" s="322"/>
      <c r="CV90" s="322"/>
      <c r="CW90" s="322"/>
      <c r="CX90" s="322"/>
      <c r="CY90" s="322"/>
      <c r="CZ90" s="322"/>
      <c r="DA90" s="322"/>
      <c r="DB90" s="322"/>
      <c r="DC90" s="322"/>
      <c r="DD90" s="322"/>
      <c r="DE90" s="322"/>
      <c r="DF90" s="322"/>
      <c r="DG90" s="187"/>
      <c r="DH90" s="35"/>
      <c r="DI90" s="35"/>
    </row>
    <row r="91" spans="1:113" ht="11.65" customHeight="1">
      <c r="A91" s="58"/>
      <c r="B91" s="76"/>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3"/>
      <c r="AK91" s="59"/>
      <c r="AL91" s="58"/>
      <c r="AM91" s="76"/>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3"/>
      <c r="BV91" s="59"/>
      <c r="BW91" s="321"/>
      <c r="BX91" s="322"/>
      <c r="BY91" s="322"/>
      <c r="BZ91" s="322"/>
      <c r="CA91" s="322"/>
      <c r="CB91" s="322"/>
      <c r="CC91" s="322"/>
      <c r="CD91" s="322"/>
      <c r="CE91" s="322"/>
      <c r="CF91" s="322"/>
      <c r="CG91" s="322"/>
      <c r="CH91" s="322"/>
      <c r="CI91" s="322"/>
      <c r="CJ91" s="322"/>
      <c r="CK91" s="322"/>
      <c r="CL91" s="322"/>
      <c r="CM91" s="322"/>
      <c r="CN91" s="322"/>
      <c r="CO91" s="322"/>
      <c r="CP91" s="322"/>
      <c r="CQ91" s="322"/>
      <c r="CR91" s="322"/>
      <c r="CS91" s="322"/>
      <c r="CT91" s="322"/>
      <c r="CU91" s="322"/>
      <c r="CV91" s="322"/>
      <c r="CW91" s="322"/>
      <c r="CX91" s="322"/>
      <c r="CY91" s="322"/>
      <c r="CZ91" s="322"/>
      <c r="DA91" s="322"/>
      <c r="DB91" s="322"/>
      <c r="DC91" s="322"/>
      <c r="DD91" s="322"/>
      <c r="DE91" s="322"/>
      <c r="DF91" s="322"/>
      <c r="DG91" s="187"/>
      <c r="DH91" s="35"/>
      <c r="DI91" s="35"/>
    </row>
    <row r="92" spans="1:113" ht="11.65" customHeight="1">
      <c r="A92" s="58"/>
      <c r="B92" s="76"/>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3"/>
      <c r="AK92" s="59"/>
      <c r="AL92" s="58"/>
      <c r="AM92" s="76"/>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3"/>
      <c r="BV92" s="59"/>
      <c r="BW92" s="321"/>
      <c r="BX92" s="322"/>
      <c r="BY92" s="322"/>
      <c r="BZ92" s="322"/>
      <c r="CA92" s="322"/>
      <c r="CB92" s="322"/>
      <c r="CC92" s="322"/>
      <c r="CD92" s="322"/>
      <c r="CE92" s="322"/>
      <c r="CF92" s="322"/>
      <c r="CG92" s="322"/>
      <c r="CH92" s="322"/>
      <c r="CI92" s="322"/>
      <c r="CJ92" s="322"/>
      <c r="CK92" s="322"/>
      <c r="CL92" s="322"/>
      <c r="CM92" s="322"/>
      <c r="CN92" s="322"/>
      <c r="CO92" s="322"/>
      <c r="CP92" s="322"/>
      <c r="CQ92" s="322"/>
      <c r="CR92" s="322"/>
      <c r="CS92" s="322"/>
      <c r="CT92" s="322"/>
      <c r="CU92" s="322"/>
      <c r="CV92" s="322"/>
      <c r="CW92" s="322"/>
      <c r="CX92" s="322"/>
      <c r="CY92" s="322"/>
      <c r="CZ92" s="322"/>
      <c r="DA92" s="322"/>
      <c r="DB92" s="322"/>
      <c r="DC92" s="322"/>
      <c r="DD92" s="322"/>
      <c r="DE92" s="322"/>
      <c r="DF92" s="322"/>
      <c r="DG92" s="187"/>
      <c r="DH92" s="35"/>
      <c r="DI92" s="35"/>
    </row>
    <row r="93" spans="1:113" ht="11.65" customHeight="1">
      <c r="A93" s="58"/>
      <c r="B93" s="76"/>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3"/>
      <c r="AK93" s="59"/>
      <c r="AL93" s="58"/>
      <c r="AM93" s="76"/>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3"/>
      <c r="BV93" s="59"/>
      <c r="BW93" s="321"/>
      <c r="BX93" s="322"/>
      <c r="BY93" s="322"/>
      <c r="BZ93" s="322"/>
      <c r="CA93" s="322"/>
      <c r="CB93" s="322"/>
      <c r="CC93" s="322"/>
      <c r="CD93" s="322"/>
      <c r="CE93" s="322"/>
      <c r="CF93" s="322"/>
      <c r="CG93" s="322"/>
      <c r="CH93" s="322"/>
      <c r="CI93" s="322"/>
      <c r="CJ93" s="322"/>
      <c r="CK93" s="322"/>
      <c r="CL93" s="322"/>
      <c r="CM93" s="322"/>
      <c r="CN93" s="322"/>
      <c r="CO93" s="322"/>
      <c r="CP93" s="322"/>
      <c r="CQ93" s="322"/>
      <c r="CR93" s="322"/>
      <c r="CS93" s="322"/>
      <c r="CT93" s="322"/>
      <c r="CU93" s="322"/>
      <c r="CV93" s="322"/>
      <c r="CW93" s="322"/>
      <c r="CX93" s="322"/>
      <c r="CY93" s="322"/>
      <c r="CZ93" s="322"/>
      <c r="DA93" s="322"/>
      <c r="DB93" s="322"/>
      <c r="DC93" s="322"/>
      <c r="DD93" s="322"/>
      <c r="DE93" s="322"/>
      <c r="DF93" s="322"/>
      <c r="DG93" s="187"/>
      <c r="DH93" s="35"/>
      <c r="DI93" s="35"/>
    </row>
    <row r="94" spans="1:113" ht="11.65" customHeight="1">
      <c r="A94" s="58"/>
      <c r="B94" s="76"/>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3"/>
      <c r="AK94" s="59"/>
      <c r="AL94" s="58"/>
      <c r="AM94" s="76"/>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3"/>
      <c r="BV94" s="59"/>
      <c r="BW94" s="321"/>
      <c r="BX94" s="322"/>
      <c r="BY94" s="322"/>
      <c r="BZ94" s="322"/>
      <c r="CA94" s="322"/>
      <c r="CB94" s="322"/>
      <c r="CC94" s="322"/>
      <c r="CD94" s="322"/>
      <c r="CE94" s="322"/>
      <c r="CF94" s="322"/>
      <c r="CG94" s="322"/>
      <c r="CH94" s="322"/>
      <c r="CI94" s="322"/>
      <c r="CJ94" s="322"/>
      <c r="CK94" s="322"/>
      <c r="CL94" s="322"/>
      <c r="CM94" s="322"/>
      <c r="CN94" s="322"/>
      <c r="CO94" s="322"/>
      <c r="CP94" s="322"/>
      <c r="CQ94" s="322"/>
      <c r="CR94" s="322"/>
      <c r="CS94" s="322"/>
      <c r="CT94" s="322"/>
      <c r="CU94" s="322"/>
      <c r="CV94" s="322"/>
      <c r="CW94" s="322"/>
      <c r="CX94" s="322"/>
      <c r="CY94" s="322"/>
      <c r="CZ94" s="322"/>
      <c r="DA94" s="322"/>
      <c r="DB94" s="322"/>
      <c r="DC94" s="322"/>
      <c r="DD94" s="322"/>
      <c r="DE94" s="322"/>
      <c r="DF94" s="322"/>
      <c r="DG94" s="187"/>
      <c r="DH94" s="35"/>
      <c r="DI94" s="35"/>
    </row>
    <row r="95" spans="1:113" ht="11.65" customHeight="1">
      <c r="A95" s="58"/>
      <c r="B95" s="76"/>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3"/>
      <c r="AK95" s="59"/>
      <c r="AL95" s="58"/>
      <c r="AM95" s="76"/>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3"/>
      <c r="BV95" s="59"/>
      <c r="BW95" s="321"/>
      <c r="BX95" s="322"/>
      <c r="BY95" s="322"/>
      <c r="BZ95" s="322"/>
      <c r="CA95" s="322"/>
      <c r="CB95" s="322"/>
      <c r="CC95" s="322"/>
      <c r="CD95" s="322"/>
      <c r="CE95" s="322"/>
      <c r="CF95" s="322"/>
      <c r="CG95" s="322"/>
      <c r="CH95" s="322"/>
      <c r="CI95" s="322"/>
      <c r="CJ95" s="322"/>
      <c r="CK95" s="322"/>
      <c r="CL95" s="322"/>
      <c r="CM95" s="322"/>
      <c r="CN95" s="322"/>
      <c r="CO95" s="322"/>
      <c r="CP95" s="322"/>
      <c r="CQ95" s="322"/>
      <c r="CR95" s="322"/>
      <c r="CS95" s="322"/>
      <c r="CT95" s="322"/>
      <c r="CU95" s="322"/>
      <c r="CV95" s="322"/>
      <c r="CW95" s="322"/>
      <c r="CX95" s="322"/>
      <c r="CY95" s="322"/>
      <c r="CZ95" s="322"/>
      <c r="DA95" s="322"/>
      <c r="DB95" s="322"/>
      <c r="DC95" s="322"/>
      <c r="DD95" s="322"/>
      <c r="DE95" s="322"/>
      <c r="DF95" s="322"/>
      <c r="DG95" s="187"/>
      <c r="DH95" s="35"/>
      <c r="DI95" s="35"/>
    </row>
    <row r="96" spans="1:113" ht="11.65" customHeight="1">
      <c r="A96" s="58"/>
      <c r="B96" s="76"/>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3"/>
      <c r="AK96" s="59"/>
      <c r="AL96" s="58"/>
      <c r="AM96" s="76"/>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3"/>
      <c r="BV96" s="59"/>
      <c r="BW96" s="321"/>
      <c r="BX96" s="322"/>
      <c r="BY96" s="322"/>
      <c r="BZ96" s="322"/>
      <c r="CA96" s="322"/>
      <c r="CB96" s="322"/>
      <c r="CC96" s="322"/>
      <c r="CD96" s="322"/>
      <c r="CE96" s="322"/>
      <c r="CF96" s="322"/>
      <c r="CG96" s="322"/>
      <c r="CH96" s="322"/>
      <c r="CI96" s="322"/>
      <c r="CJ96" s="322"/>
      <c r="CK96" s="322"/>
      <c r="CL96" s="322"/>
      <c r="CM96" s="322"/>
      <c r="CN96" s="322"/>
      <c r="CO96" s="322"/>
      <c r="CP96" s="322"/>
      <c r="CQ96" s="322"/>
      <c r="CR96" s="322"/>
      <c r="CS96" s="322"/>
      <c r="CT96" s="322"/>
      <c r="CU96" s="322"/>
      <c r="CV96" s="322"/>
      <c r="CW96" s="322"/>
      <c r="CX96" s="322"/>
      <c r="CY96" s="322"/>
      <c r="CZ96" s="322"/>
      <c r="DA96" s="322"/>
      <c r="DB96" s="322"/>
      <c r="DC96" s="322"/>
      <c r="DD96" s="322"/>
      <c r="DE96" s="322"/>
      <c r="DF96" s="322"/>
      <c r="DG96" s="187"/>
      <c r="DH96" s="35"/>
      <c r="DI96" s="35"/>
    </row>
    <row r="97" spans="1:113" ht="11.65" customHeight="1">
      <c r="A97" s="58"/>
      <c r="B97" s="76"/>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3"/>
      <c r="AK97" s="59"/>
      <c r="AL97" s="58"/>
      <c r="AM97" s="76"/>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3"/>
      <c r="BV97" s="59"/>
      <c r="BW97" s="321"/>
      <c r="BX97" s="322"/>
      <c r="BY97" s="322"/>
      <c r="BZ97" s="322"/>
      <c r="CA97" s="322"/>
      <c r="CB97" s="322"/>
      <c r="CC97" s="322"/>
      <c r="CD97" s="322"/>
      <c r="CE97" s="322"/>
      <c r="CF97" s="322"/>
      <c r="CG97" s="322"/>
      <c r="CH97" s="322"/>
      <c r="CI97" s="322"/>
      <c r="CJ97" s="322"/>
      <c r="CK97" s="322"/>
      <c r="CL97" s="322"/>
      <c r="CM97" s="322"/>
      <c r="CN97" s="322"/>
      <c r="CO97" s="322"/>
      <c r="CP97" s="322"/>
      <c r="CQ97" s="322"/>
      <c r="CR97" s="322"/>
      <c r="CS97" s="322"/>
      <c r="CT97" s="322"/>
      <c r="CU97" s="322"/>
      <c r="CV97" s="322"/>
      <c r="CW97" s="322"/>
      <c r="CX97" s="322"/>
      <c r="CY97" s="322"/>
      <c r="CZ97" s="322"/>
      <c r="DA97" s="322"/>
      <c r="DB97" s="322"/>
      <c r="DC97" s="322"/>
      <c r="DD97" s="322"/>
      <c r="DE97" s="322"/>
      <c r="DF97" s="322"/>
      <c r="DG97" s="187"/>
      <c r="DH97" s="35"/>
      <c r="DI97" s="35"/>
    </row>
    <row r="98" spans="1:113" ht="11.65" customHeight="1">
      <c r="A98" s="58"/>
      <c r="B98" s="76"/>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3"/>
      <c r="AK98" s="59"/>
      <c r="AL98" s="58"/>
      <c r="AM98" s="76"/>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3"/>
      <c r="BV98" s="59"/>
      <c r="BW98" s="321"/>
      <c r="BX98" s="322"/>
      <c r="BY98" s="322"/>
      <c r="BZ98" s="322"/>
      <c r="CA98" s="322"/>
      <c r="CB98" s="322"/>
      <c r="CC98" s="322"/>
      <c r="CD98" s="322"/>
      <c r="CE98" s="322"/>
      <c r="CF98" s="322"/>
      <c r="CG98" s="322"/>
      <c r="CH98" s="322"/>
      <c r="CI98" s="322"/>
      <c r="CJ98" s="322"/>
      <c r="CK98" s="322"/>
      <c r="CL98" s="322"/>
      <c r="CM98" s="322"/>
      <c r="CN98" s="322"/>
      <c r="CO98" s="322"/>
      <c r="CP98" s="322"/>
      <c r="CQ98" s="322"/>
      <c r="CR98" s="322"/>
      <c r="CS98" s="322"/>
      <c r="CT98" s="322"/>
      <c r="CU98" s="322"/>
      <c r="CV98" s="322"/>
      <c r="CW98" s="322"/>
      <c r="CX98" s="322"/>
      <c r="CY98" s="322"/>
      <c r="CZ98" s="322"/>
      <c r="DA98" s="322"/>
      <c r="DB98" s="322"/>
      <c r="DC98" s="322"/>
      <c r="DD98" s="322"/>
      <c r="DE98" s="322"/>
      <c r="DF98" s="322"/>
      <c r="DG98" s="187"/>
      <c r="DH98" s="35"/>
      <c r="DI98" s="35"/>
    </row>
    <row r="99" spans="1:113" ht="11.65" customHeight="1">
      <c r="A99" s="58"/>
      <c r="B99" s="76"/>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3"/>
      <c r="AK99" s="59"/>
      <c r="AL99" s="58"/>
      <c r="AM99" s="76"/>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3"/>
      <c r="BV99" s="59"/>
      <c r="BW99" s="321"/>
      <c r="BX99" s="322"/>
      <c r="BY99" s="322"/>
      <c r="BZ99" s="322"/>
      <c r="CA99" s="322"/>
      <c r="CB99" s="322"/>
      <c r="CC99" s="322"/>
      <c r="CD99" s="322"/>
      <c r="CE99" s="322"/>
      <c r="CF99" s="322"/>
      <c r="CG99" s="322"/>
      <c r="CH99" s="322"/>
      <c r="CI99" s="322"/>
      <c r="CJ99" s="322"/>
      <c r="CK99" s="322"/>
      <c r="CL99" s="322"/>
      <c r="CM99" s="322"/>
      <c r="CN99" s="322"/>
      <c r="CO99" s="322"/>
      <c r="CP99" s="322"/>
      <c r="CQ99" s="322"/>
      <c r="CR99" s="322"/>
      <c r="CS99" s="322"/>
      <c r="CT99" s="322"/>
      <c r="CU99" s="322"/>
      <c r="CV99" s="322"/>
      <c r="CW99" s="322"/>
      <c r="CX99" s="322"/>
      <c r="CY99" s="322"/>
      <c r="CZ99" s="322"/>
      <c r="DA99" s="322"/>
      <c r="DB99" s="322"/>
      <c r="DC99" s="322"/>
      <c r="DD99" s="322"/>
      <c r="DE99" s="322"/>
      <c r="DF99" s="322"/>
      <c r="DG99" s="187"/>
      <c r="DH99" s="35"/>
      <c r="DI99" s="35"/>
    </row>
    <row r="100" spans="1:113" ht="11.65" customHeight="1">
      <c r="A100" s="58"/>
      <c r="B100" s="76"/>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3"/>
      <c r="AK100" s="59"/>
      <c r="AL100" s="58"/>
      <c r="AM100" s="76"/>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3"/>
      <c r="BV100" s="59"/>
      <c r="BW100" s="321"/>
      <c r="BX100" s="322"/>
      <c r="BY100" s="322"/>
      <c r="BZ100" s="322"/>
      <c r="CA100" s="322"/>
      <c r="CB100" s="322"/>
      <c r="CC100" s="322"/>
      <c r="CD100" s="322"/>
      <c r="CE100" s="322"/>
      <c r="CF100" s="322"/>
      <c r="CG100" s="322"/>
      <c r="CH100" s="322"/>
      <c r="CI100" s="322"/>
      <c r="CJ100" s="322"/>
      <c r="CK100" s="322"/>
      <c r="CL100" s="322"/>
      <c r="CM100" s="322"/>
      <c r="CN100" s="322"/>
      <c r="CO100" s="322"/>
      <c r="CP100" s="322"/>
      <c r="CQ100" s="322"/>
      <c r="CR100" s="322"/>
      <c r="CS100" s="322"/>
      <c r="CT100" s="322"/>
      <c r="CU100" s="322"/>
      <c r="CV100" s="322"/>
      <c r="CW100" s="322"/>
      <c r="CX100" s="322"/>
      <c r="CY100" s="322"/>
      <c r="CZ100" s="322"/>
      <c r="DA100" s="322"/>
      <c r="DB100" s="322"/>
      <c r="DC100" s="322"/>
      <c r="DD100" s="322"/>
      <c r="DE100" s="322"/>
      <c r="DF100" s="322"/>
      <c r="DG100" s="187"/>
      <c r="DH100" s="35"/>
      <c r="DI100" s="35"/>
    </row>
    <row r="101" spans="1:113" ht="11.65" customHeight="1">
      <c r="A101" s="58"/>
      <c r="B101" s="76"/>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3"/>
      <c r="AK101" s="59"/>
      <c r="AL101" s="58"/>
      <c r="AM101" s="76"/>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3"/>
      <c r="BV101" s="59"/>
      <c r="BW101" s="321"/>
      <c r="BX101" s="322"/>
      <c r="BY101" s="322"/>
      <c r="BZ101" s="322"/>
      <c r="CA101" s="322"/>
      <c r="CB101" s="322"/>
      <c r="CC101" s="322"/>
      <c r="CD101" s="322"/>
      <c r="CE101" s="322"/>
      <c r="CF101" s="322"/>
      <c r="CG101" s="322"/>
      <c r="CH101" s="322"/>
      <c r="CI101" s="322"/>
      <c r="CJ101" s="322"/>
      <c r="CK101" s="322"/>
      <c r="CL101" s="322"/>
      <c r="CM101" s="322"/>
      <c r="CN101" s="322"/>
      <c r="CO101" s="322"/>
      <c r="CP101" s="322"/>
      <c r="CQ101" s="322"/>
      <c r="CR101" s="322"/>
      <c r="CS101" s="322"/>
      <c r="CT101" s="322"/>
      <c r="CU101" s="322"/>
      <c r="CV101" s="322"/>
      <c r="CW101" s="322"/>
      <c r="CX101" s="322"/>
      <c r="CY101" s="322"/>
      <c r="CZ101" s="322"/>
      <c r="DA101" s="322"/>
      <c r="DB101" s="322"/>
      <c r="DC101" s="322"/>
      <c r="DD101" s="322"/>
      <c r="DE101" s="322"/>
      <c r="DF101" s="322"/>
      <c r="DG101" s="187"/>
      <c r="DH101" s="35"/>
      <c r="DI101" s="35"/>
    </row>
    <row r="102" spans="1:113" ht="11.65" customHeight="1">
      <c r="A102" s="58"/>
      <c r="B102" s="76"/>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3"/>
      <c r="AK102" s="59"/>
      <c r="AL102" s="58"/>
      <c r="AM102" s="76"/>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3"/>
      <c r="BV102" s="59"/>
      <c r="BW102" s="321"/>
      <c r="BX102" s="322"/>
      <c r="BY102" s="322"/>
      <c r="BZ102" s="322"/>
      <c r="CA102" s="322"/>
      <c r="CB102" s="322"/>
      <c r="CC102" s="322"/>
      <c r="CD102" s="322"/>
      <c r="CE102" s="322"/>
      <c r="CF102" s="322"/>
      <c r="CG102" s="322"/>
      <c r="CH102" s="322"/>
      <c r="CI102" s="322"/>
      <c r="CJ102" s="322"/>
      <c r="CK102" s="322"/>
      <c r="CL102" s="322"/>
      <c r="CM102" s="322"/>
      <c r="CN102" s="322"/>
      <c r="CO102" s="322"/>
      <c r="CP102" s="322"/>
      <c r="CQ102" s="322"/>
      <c r="CR102" s="322"/>
      <c r="CS102" s="322"/>
      <c r="CT102" s="322"/>
      <c r="CU102" s="322"/>
      <c r="CV102" s="322"/>
      <c r="CW102" s="322"/>
      <c r="CX102" s="322"/>
      <c r="CY102" s="322"/>
      <c r="CZ102" s="322"/>
      <c r="DA102" s="322"/>
      <c r="DB102" s="322"/>
      <c r="DC102" s="322"/>
      <c r="DD102" s="322"/>
      <c r="DE102" s="322"/>
      <c r="DF102" s="322"/>
      <c r="DG102" s="187"/>
      <c r="DH102" s="35"/>
      <c r="DI102" s="35"/>
    </row>
    <row r="103" spans="1:113" ht="11.65" customHeight="1">
      <c r="A103" s="58"/>
      <c r="B103" s="76"/>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3"/>
      <c r="AK103" s="59"/>
      <c r="AL103" s="58"/>
      <c r="AM103" s="76"/>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3"/>
      <c r="BV103" s="59"/>
      <c r="BW103" s="321"/>
      <c r="BX103" s="322"/>
      <c r="BY103" s="322"/>
      <c r="BZ103" s="322"/>
      <c r="CA103" s="322"/>
      <c r="CB103" s="322"/>
      <c r="CC103" s="322"/>
      <c r="CD103" s="322"/>
      <c r="CE103" s="322"/>
      <c r="CF103" s="322"/>
      <c r="CG103" s="322"/>
      <c r="CH103" s="322"/>
      <c r="CI103" s="322"/>
      <c r="CJ103" s="322"/>
      <c r="CK103" s="322"/>
      <c r="CL103" s="322"/>
      <c r="CM103" s="322"/>
      <c r="CN103" s="322"/>
      <c r="CO103" s="322"/>
      <c r="CP103" s="322"/>
      <c r="CQ103" s="322"/>
      <c r="CR103" s="322"/>
      <c r="CS103" s="322"/>
      <c r="CT103" s="322"/>
      <c r="CU103" s="322"/>
      <c r="CV103" s="322"/>
      <c r="CW103" s="322"/>
      <c r="CX103" s="322"/>
      <c r="CY103" s="322"/>
      <c r="CZ103" s="322"/>
      <c r="DA103" s="322"/>
      <c r="DB103" s="322"/>
      <c r="DC103" s="322"/>
      <c r="DD103" s="322"/>
      <c r="DE103" s="322"/>
      <c r="DF103" s="322"/>
      <c r="DG103" s="187"/>
      <c r="DH103" s="35"/>
      <c r="DI103" s="35"/>
    </row>
    <row r="104" spans="1:113" ht="11.65" customHeight="1">
      <c r="A104" s="58"/>
      <c r="B104" s="76"/>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3"/>
      <c r="AK104" s="59"/>
      <c r="AL104" s="58"/>
      <c r="AM104" s="76"/>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3"/>
      <c r="BV104" s="59"/>
      <c r="BW104" s="321"/>
      <c r="BX104" s="322"/>
      <c r="BY104" s="322"/>
      <c r="BZ104" s="322"/>
      <c r="CA104" s="322"/>
      <c r="CB104" s="322"/>
      <c r="CC104" s="322"/>
      <c r="CD104" s="322"/>
      <c r="CE104" s="322"/>
      <c r="CF104" s="322"/>
      <c r="CG104" s="322"/>
      <c r="CH104" s="322"/>
      <c r="CI104" s="322"/>
      <c r="CJ104" s="322"/>
      <c r="CK104" s="322"/>
      <c r="CL104" s="322"/>
      <c r="CM104" s="322"/>
      <c r="CN104" s="322"/>
      <c r="CO104" s="322"/>
      <c r="CP104" s="322"/>
      <c r="CQ104" s="322"/>
      <c r="CR104" s="322"/>
      <c r="CS104" s="322"/>
      <c r="CT104" s="322"/>
      <c r="CU104" s="322"/>
      <c r="CV104" s="322"/>
      <c r="CW104" s="322"/>
      <c r="CX104" s="322"/>
      <c r="CY104" s="322"/>
      <c r="CZ104" s="322"/>
      <c r="DA104" s="322"/>
      <c r="DB104" s="322"/>
      <c r="DC104" s="322"/>
      <c r="DD104" s="322"/>
      <c r="DE104" s="322"/>
      <c r="DF104" s="322"/>
      <c r="DG104" s="187"/>
      <c r="DH104" s="35"/>
      <c r="DI104" s="35"/>
    </row>
    <row r="105" spans="1:113" ht="11.65" customHeight="1">
      <c r="A105" s="58"/>
      <c r="B105" s="76"/>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3"/>
      <c r="AK105" s="59"/>
      <c r="AL105" s="58"/>
      <c r="AM105" s="76"/>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3"/>
      <c r="BV105" s="59"/>
      <c r="BW105" s="321"/>
      <c r="BX105" s="322"/>
      <c r="BY105" s="322"/>
      <c r="BZ105" s="322"/>
      <c r="CA105" s="322"/>
      <c r="CB105" s="322"/>
      <c r="CC105" s="322"/>
      <c r="CD105" s="322"/>
      <c r="CE105" s="322"/>
      <c r="CF105" s="322"/>
      <c r="CG105" s="322"/>
      <c r="CH105" s="322"/>
      <c r="CI105" s="322"/>
      <c r="CJ105" s="322"/>
      <c r="CK105" s="322"/>
      <c r="CL105" s="322"/>
      <c r="CM105" s="322"/>
      <c r="CN105" s="322"/>
      <c r="CO105" s="322"/>
      <c r="CP105" s="322"/>
      <c r="CQ105" s="322"/>
      <c r="CR105" s="322"/>
      <c r="CS105" s="322"/>
      <c r="CT105" s="322"/>
      <c r="CU105" s="322"/>
      <c r="CV105" s="322"/>
      <c r="CW105" s="322"/>
      <c r="CX105" s="322"/>
      <c r="CY105" s="322"/>
      <c r="CZ105" s="322"/>
      <c r="DA105" s="322"/>
      <c r="DB105" s="322"/>
      <c r="DC105" s="322"/>
      <c r="DD105" s="322"/>
      <c r="DE105" s="322"/>
      <c r="DF105" s="322"/>
      <c r="DG105" s="187"/>
      <c r="DH105" s="35"/>
      <c r="DI105" s="35"/>
    </row>
    <row r="106" spans="1:113" ht="11.65" customHeight="1">
      <c r="A106" s="58"/>
      <c r="B106" s="76"/>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3"/>
      <c r="AK106" s="59"/>
      <c r="AL106" s="58"/>
      <c r="AM106" s="76"/>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3"/>
      <c r="BV106" s="59"/>
      <c r="BW106" s="321"/>
      <c r="BX106" s="322"/>
      <c r="BY106" s="322"/>
      <c r="BZ106" s="322"/>
      <c r="CA106" s="322"/>
      <c r="CB106" s="322"/>
      <c r="CC106" s="322"/>
      <c r="CD106" s="322"/>
      <c r="CE106" s="322"/>
      <c r="CF106" s="322"/>
      <c r="CG106" s="322"/>
      <c r="CH106" s="322"/>
      <c r="CI106" s="322"/>
      <c r="CJ106" s="322"/>
      <c r="CK106" s="322"/>
      <c r="CL106" s="322"/>
      <c r="CM106" s="322"/>
      <c r="CN106" s="322"/>
      <c r="CO106" s="322"/>
      <c r="CP106" s="322"/>
      <c r="CQ106" s="322"/>
      <c r="CR106" s="322"/>
      <c r="CS106" s="322"/>
      <c r="CT106" s="322"/>
      <c r="CU106" s="322"/>
      <c r="CV106" s="322"/>
      <c r="CW106" s="322"/>
      <c r="CX106" s="322"/>
      <c r="CY106" s="322"/>
      <c r="CZ106" s="322"/>
      <c r="DA106" s="322"/>
      <c r="DB106" s="322"/>
      <c r="DC106" s="322"/>
      <c r="DD106" s="322"/>
      <c r="DE106" s="322"/>
      <c r="DF106" s="322"/>
      <c r="DG106" s="187"/>
      <c r="DH106" s="35"/>
      <c r="DI106" s="35"/>
    </row>
    <row r="107" spans="1:113" ht="11.65" customHeight="1">
      <c r="A107" s="58"/>
      <c r="B107" s="76"/>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3"/>
      <c r="AK107" s="59"/>
      <c r="AL107" s="58"/>
      <c r="AM107" s="76"/>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3"/>
      <c r="BV107" s="59"/>
      <c r="BW107" s="321"/>
      <c r="BX107" s="322"/>
      <c r="BY107" s="322"/>
      <c r="BZ107" s="322"/>
      <c r="CA107" s="322"/>
      <c r="CB107" s="322"/>
      <c r="CC107" s="322"/>
      <c r="CD107" s="322"/>
      <c r="CE107" s="322"/>
      <c r="CF107" s="322"/>
      <c r="CG107" s="322"/>
      <c r="CH107" s="322"/>
      <c r="CI107" s="322"/>
      <c r="CJ107" s="322"/>
      <c r="CK107" s="322"/>
      <c r="CL107" s="322"/>
      <c r="CM107" s="322"/>
      <c r="CN107" s="322"/>
      <c r="CO107" s="322"/>
      <c r="CP107" s="322"/>
      <c r="CQ107" s="322"/>
      <c r="CR107" s="322"/>
      <c r="CS107" s="322"/>
      <c r="CT107" s="322"/>
      <c r="CU107" s="322"/>
      <c r="CV107" s="322"/>
      <c r="CW107" s="322"/>
      <c r="CX107" s="322"/>
      <c r="CY107" s="322"/>
      <c r="CZ107" s="322"/>
      <c r="DA107" s="322"/>
      <c r="DB107" s="322"/>
      <c r="DC107" s="322"/>
      <c r="DD107" s="322"/>
      <c r="DE107" s="322"/>
      <c r="DF107" s="322"/>
      <c r="DG107" s="187"/>
      <c r="DH107" s="35"/>
      <c r="DI107" s="35"/>
    </row>
    <row r="108" spans="1:113" ht="11.65" customHeight="1">
      <c r="A108" s="58"/>
      <c r="B108" s="76"/>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3"/>
      <c r="AK108" s="59"/>
      <c r="AL108" s="58"/>
      <c r="AM108" s="76"/>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3"/>
      <c r="BV108" s="59"/>
      <c r="BW108" s="321"/>
      <c r="BX108" s="322"/>
      <c r="BY108" s="322"/>
      <c r="BZ108" s="322"/>
      <c r="CA108" s="322"/>
      <c r="CB108" s="322"/>
      <c r="CC108" s="322"/>
      <c r="CD108" s="322"/>
      <c r="CE108" s="322"/>
      <c r="CF108" s="322"/>
      <c r="CG108" s="322"/>
      <c r="CH108" s="322"/>
      <c r="CI108" s="322"/>
      <c r="CJ108" s="322"/>
      <c r="CK108" s="322"/>
      <c r="CL108" s="322"/>
      <c r="CM108" s="322"/>
      <c r="CN108" s="322"/>
      <c r="CO108" s="322"/>
      <c r="CP108" s="322"/>
      <c r="CQ108" s="322"/>
      <c r="CR108" s="322"/>
      <c r="CS108" s="322"/>
      <c r="CT108" s="322"/>
      <c r="CU108" s="322"/>
      <c r="CV108" s="322"/>
      <c r="CW108" s="322"/>
      <c r="CX108" s="322"/>
      <c r="CY108" s="322"/>
      <c r="CZ108" s="322"/>
      <c r="DA108" s="322"/>
      <c r="DB108" s="322"/>
      <c r="DC108" s="322"/>
      <c r="DD108" s="322"/>
      <c r="DE108" s="322"/>
      <c r="DF108" s="322"/>
      <c r="DG108" s="187"/>
      <c r="DH108" s="35"/>
      <c r="DI108" s="35"/>
    </row>
    <row r="109" spans="1:113" ht="11.65" customHeight="1">
      <c r="A109" s="58"/>
      <c r="B109" s="76"/>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3"/>
      <c r="AK109" s="59"/>
      <c r="AL109" s="58"/>
      <c r="AM109" s="76"/>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3"/>
      <c r="BV109" s="59"/>
      <c r="BW109" s="321"/>
      <c r="BX109" s="322"/>
      <c r="BY109" s="322"/>
      <c r="BZ109" s="322"/>
      <c r="CA109" s="322"/>
      <c r="CB109" s="322"/>
      <c r="CC109" s="322"/>
      <c r="CD109" s="322"/>
      <c r="CE109" s="322"/>
      <c r="CF109" s="322"/>
      <c r="CG109" s="322"/>
      <c r="CH109" s="322"/>
      <c r="CI109" s="322"/>
      <c r="CJ109" s="322"/>
      <c r="CK109" s="322"/>
      <c r="CL109" s="322"/>
      <c r="CM109" s="322"/>
      <c r="CN109" s="322"/>
      <c r="CO109" s="322"/>
      <c r="CP109" s="322"/>
      <c r="CQ109" s="322"/>
      <c r="CR109" s="322"/>
      <c r="CS109" s="322"/>
      <c r="CT109" s="322"/>
      <c r="CU109" s="322"/>
      <c r="CV109" s="322"/>
      <c r="CW109" s="322"/>
      <c r="CX109" s="322"/>
      <c r="CY109" s="322"/>
      <c r="CZ109" s="322"/>
      <c r="DA109" s="322"/>
      <c r="DB109" s="322"/>
      <c r="DC109" s="322"/>
      <c r="DD109" s="322"/>
      <c r="DE109" s="322"/>
      <c r="DF109" s="322"/>
      <c r="DG109" s="187"/>
      <c r="DH109" s="35"/>
      <c r="DI109" s="35"/>
    </row>
    <row r="110" spans="1:113" ht="11.65" customHeight="1">
      <c r="A110" s="58"/>
      <c r="B110" s="76"/>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3"/>
      <c r="AK110" s="59"/>
      <c r="AL110" s="58"/>
      <c r="AM110" s="76"/>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3"/>
      <c r="BV110" s="59"/>
      <c r="BW110" s="321"/>
      <c r="BX110" s="322"/>
      <c r="BY110" s="322"/>
      <c r="BZ110" s="322"/>
      <c r="CA110" s="322"/>
      <c r="CB110" s="322"/>
      <c r="CC110" s="322"/>
      <c r="CD110" s="322"/>
      <c r="CE110" s="322"/>
      <c r="CF110" s="322"/>
      <c r="CG110" s="322"/>
      <c r="CH110" s="322"/>
      <c r="CI110" s="322"/>
      <c r="CJ110" s="322"/>
      <c r="CK110" s="322"/>
      <c r="CL110" s="322"/>
      <c r="CM110" s="322"/>
      <c r="CN110" s="322"/>
      <c r="CO110" s="322"/>
      <c r="CP110" s="322"/>
      <c r="CQ110" s="322"/>
      <c r="CR110" s="322"/>
      <c r="CS110" s="322"/>
      <c r="CT110" s="322"/>
      <c r="CU110" s="322"/>
      <c r="CV110" s="322"/>
      <c r="CW110" s="322"/>
      <c r="CX110" s="322"/>
      <c r="CY110" s="322"/>
      <c r="CZ110" s="322"/>
      <c r="DA110" s="322"/>
      <c r="DB110" s="322"/>
      <c r="DC110" s="322"/>
      <c r="DD110" s="322"/>
      <c r="DE110" s="322"/>
      <c r="DF110" s="322"/>
      <c r="DG110" s="187"/>
      <c r="DH110" s="35"/>
      <c r="DI110" s="35"/>
    </row>
    <row r="111" spans="1:113" ht="11.65" customHeight="1">
      <c r="A111" s="58"/>
      <c r="B111" s="76"/>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3"/>
      <c r="AK111" s="59"/>
      <c r="AL111" s="58"/>
      <c r="AM111" s="76"/>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3"/>
      <c r="BV111" s="59"/>
      <c r="BW111" s="321"/>
      <c r="BX111" s="322"/>
      <c r="BY111" s="322"/>
      <c r="BZ111" s="322"/>
      <c r="CA111" s="322"/>
      <c r="CB111" s="322"/>
      <c r="CC111" s="322"/>
      <c r="CD111" s="322"/>
      <c r="CE111" s="322"/>
      <c r="CF111" s="322"/>
      <c r="CG111" s="322"/>
      <c r="CH111" s="322"/>
      <c r="CI111" s="322"/>
      <c r="CJ111" s="322"/>
      <c r="CK111" s="322"/>
      <c r="CL111" s="322"/>
      <c r="CM111" s="322"/>
      <c r="CN111" s="322"/>
      <c r="CO111" s="322"/>
      <c r="CP111" s="322"/>
      <c r="CQ111" s="322"/>
      <c r="CR111" s="322"/>
      <c r="CS111" s="322"/>
      <c r="CT111" s="322"/>
      <c r="CU111" s="322"/>
      <c r="CV111" s="322"/>
      <c r="CW111" s="322"/>
      <c r="CX111" s="322"/>
      <c r="CY111" s="322"/>
      <c r="CZ111" s="322"/>
      <c r="DA111" s="322"/>
      <c r="DB111" s="322"/>
      <c r="DC111" s="322"/>
      <c r="DD111" s="322"/>
      <c r="DE111" s="322"/>
      <c r="DF111" s="322"/>
      <c r="DG111" s="187"/>
      <c r="DH111" s="35"/>
      <c r="DI111" s="35"/>
    </row>
    <row r="112" spans="1:113" ht="11.65" customHeight="1">
      <c r="A112" s="58"/>
      <c r="B112" s="76"/>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3"/>
      <c r="AK112" s="59"/>
      <c r="AL112" s="58"/>
      <c r="AM112" s="76"/>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3"/>
      <c r="BV112" s="59"/>
      <c r="BW112" s="321"/>
      <c r="BX112" s="322"/>
      <c r="BY112" s="322"/>
      <c r="BZ112" s="322"/>
      <c r="CA112" s="322"/>
      <c r="CB112" s="322"/>
      <c r="CC112" s="322"/>
      <c r="CD112" s="322"/>
      <c r="CE112" s="322"/>
      <c r="CF112" s="322"/>
      <c r="CG112" s="322"/>
      <c r="CH112" s="322"/>
      <c r="CI112" s="322"/>
      <c r="CJ112" s="322"/>
      <c r="CK112" s="322"/>
      <c r="CL112" s="322"/>
      <c r="CM112" s="322"/>
      <c r="CN112" s="322"/>
      <c r="CO112" s="322"/>
      <c r="CP112" s="322"/>
      <c r="CQ112" s="322"/>
      <c r="CR112" s="322"/>
      <c r="CS112" s="322"/>
      <c r="CT112" s="322"/>
      <c r="CU112" s="322"/>
      <c r="CV112" s="322"/>
      <c r="CW112" s="322"/>
      <c r="CX112" s="322"/>
      <c r="CY112" s="322"/>
      <c r="CZ112" s="322"/>
      <c r="DA112" s="322"/>
      <c r="DB112" s="322"/>
      <c r="DC112" s="322"/>
      <c r="DD112" s="322"/>
      <c r="DE112" s="322"/>
      <c r="DF112" s="322"/>
      <c r="DG112" s="187"/>
      <c r="DH112" s="35"/>
      <c r="DI112" s="35"/>
    </row>
    <row r="113" spans="1:113" ht="11.65" customHeight="1" thickBot="1">
      <c r="A113" s="58"/>
      <c r="B113" s="77"/>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5"/>
      <c r="AK113" s="59"/>
      <c r="AL113" s="58"/>
      <c r="AM113" s="77"/>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5"/>
      <c r="BV113" s="59"/>
      <c r="BW113" s="321"/>
      <c r="BX113" s="322"/>
      <c r="BY113" s="322"/>
      <c r="BZ113" s="322"/>
      <c r="CA113" s="322"/>
      <c r="CB113" s="322"/>
      <c r="CC113" s="322"/>
      <c r="CD113" s="322"/>
      <c r="CE113" s="322"/>
      <c r="CF113" s="322"/>
      <c r="CG113" s="322"/>
      <c r="CH113" s="322"/>
      <c r="CI113" s="322"/>
      <c r="CJ113" s="322"/>
      <c r="CK113" s="322"/>
      <c r="CL113" s="322"/>
      <c r="CM113" s="322"/>
      <c r="CN113" s="322"/>
      <c r="CO113" s="322"/>
      <c r="CP113" s="322"/>
      <c r="CQ113" s="322"/>
      <c r="CR113" s="322"/>
      <c r="CS113" s="322"/>
      <c r="CT113" s="322"/>
      <c r="CU113" s="322"/>
      <c r="CV113" s="322"/>
      <c r="CW113" s="322"/>
      <c r="CX113" s="322"/>
      <c r="CY113" s="322"/>
      <c r="CZ113" s="322"/>
      <c r="DA113" s="322"/>
      <c r="DB113" s="322"/>
      <c r="DC113" s="322"/>
      <c r="DD113" s="322"/>
      <c r="DE113" s="322"/>
      <c r="DF113" s="322"/>
      <c r="DG113" s="187"/>
      <c r="DH113" s="35"/>
      <c r="DI113" s="35"/>
    </row>
    <row r="114" spans="1:113" ht="12" customHeight="1">
      <c r="A114" s="58"/>
      <c r="B114" s="741" t="s">
        <v>407</v>
      </c>
      <c r="C114" s="742"/>
      <c r="D114" s="742"/>
      <c r="E114" s="742"/>
      <c r="F114" s="742"/>
      <c r="G114" s="742"/>
      <c r="H114" s="742"/>
      <c r="I114" s="743"/>
      <c r="J114" s="747"/>
      <c r="K114" s="747"/>
      <c r="L114" s="747"/>
      <c r="M114" s="747"/>
      <c r="N114" s="747"/>
      <c r="O114" s="747"/>
      <c r="P114" s="747"/>
      <c r="Q114" s="747"/>
      <c r="R114" s="747"/>
      <c r="S114" s="747"/>
      <c r="T114" s="747"/>
      <c r="U114" s="747"/>
      <c r="V114" s="747"/>
      <c r="W114" s="747"/>
      <c r="X114" s="747"/>
      <c r="Y114" s="747"/>
      <c r="Z114" s="747"/>
      <c r="AA114" s="747"/>
      <c r="AB114" s="747"/>
      <c r="AC114" s="747"/>
      <c r="AD114" s="747"/>
      <c r="AE114" s="747"/>
      <c r="AF114" s="747"/>
      <c r="AG114" s="747"/>
      <c r="AH114" s="747"/>
      <c r="AI114" s="747"/>
      <c r="AJ114" s="748"/>
      <c r="AK114" s="59"/>
      <c r="AL114" s="58"/>
      <c r="AM114" s="741" t="s">
        <v>407</v>
      </c>
      <c r="AN114" s="742"/>
      <c r="AO114" s="742"/>
      <c r="AP114" s="742"/>
      <c r="AQ114" s="742"/>
      <c r="AR114" s="742"/>
      <c r="AS114" s="742"/>
      <c r="AT114" s="743"/>
      <c r="AU114" s="747"/>
      <c r="AV114" s="747"/>
      <c r="AW114" s="747"/>
      <c r="AX114" s="747"/>
      <c r="AY114" s="747"/>
      <c r="AZ114" s="747"/>
      <c r="BA114" s="747"/>
      <c r="BB114" s="747"/>
      <c r="BC114" s="747"/>
      <c r="BD114" s="747"/>
      <c r="BE114" s="747"/>
      <c r="BF114" s="747"/>
      <c r="BG114" s="747"/>
      <c r="BH114" s="747"/>
      <c r="BI114" s="747"/>
      <c r="BJ114" s="747"/>
      <c r="BK114" s="747"/>
      <c r="BL114" s="747"/>
      <c r="BM114" s="747"/>
      <c r="BN114" s="747"/>
      <c r="BO114" s="747"/>
      <c r="BP114" s="747"/>
      <c r="BQ114" s="747"/>
      <c r="BR114" s="747"/>
      <c r="BS114" s="747"/>
      <c r="BT114" s="747"/>
      <c r="BU114" s="748"/>
      <c r="BV114" s="59"/>
      <c r="BW114" s="321"/>
      <c r="BX114" s="773"/>
      <c r="BY114" s="773"/>
      <c r="BZ114" s="773"/>
      <c r="CA114" s="773"/>
      <c r="CB114" s="773"/>
      <c r="CC114" s="773"/>
      <c r="CD114" s="773"/>
      <c r="CE114" s="773"/>
      <c r="CF114" s="721"/>
      <c r="CG114" s="721"/>
      <c r="CH114" s="721"/>
      <c r="CI114" s="721"/>
      <c r="CJ114" s="721"/>
      <c r="CK114" s="721"/>
      <c r="CL114" s="721"/>
      <c r="CM114" s="721"/>
      <c r="CN114" s="721"/>
      <c r="CO114" s="721"/>
      <c r="CP114" s="721"/>
      <c r="CQ114" s="721"/>
      <c r="CR114" s="721"/>
      <c r="CS114" s="721"/>
      <c r="CT114" s="721"/>
      <c r="CU114" s="721"/>
      <c r="CV114" s="721"/>
      <c r="CW114" s="721"/>
      <c r="CX114" s="721"/>
      <c r="CY114" s="721"/>
      <c r="CZ114" s="721"/>
      <c r="DA114" s="721"/>
      <c r="DB114" s="721"/>
      <c r="DC114" s="721"/>
      <c r="DD114" s="721"/>
      <c r="DE114" s="721"/>
      <c r="DF114" s="721"/>
      <c r="DG114" s="187"/>
      <c r="DH114" s="35"/>
      <c r="DI114" s="35"/>
    </row>
    <row r="115" spans="1:113">
      <c r="A115" s="58"/>
      <c r="B115" s="744"/>
      <c r="C115" s="745"/>
      <c r="D115" s="745"/>
      <c r="E115" s="745"/>
      <c r="F115" s="745"/>
      <c r="G115" s="745"/>
      <c r="H115" s="745"/>
      <c r="I115" s="746"/>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749"/>
      <c r="AF115" s="749"/>
      <c r="AG115" s="749"/>
      <c r="AH115" s="749"/>
      <c r="AI115" s="749"/>
      <c r="AJ115" s="750"/>
      <c r="AK115" s="59"/>
      <c r="AL115" s="58"/>
      <c r="AM115" s="744"/>
      <c r="AN115" s="745"/>
      <c r="AO115" s="745"/>
      <c r="AP115" s="745"/>
      <c r="AQ115" s="745"/>
      <c r="AR115" s="745"/>
      <c r="AS115" s="745"/>
      <c r="AT115" s="746"/>
      <c r="AU115" s="749"/>
      <c r="AV115" s="749"/>
      <c r="AW115" s="749"/>
      <c r="AX115" s="749"/>
      <c r="AY115" s="749"/>
      <c r="AZ115" s="749"/>
      <c r="BA115" s="749"/>
      <c r="BB115" s="749"/>
      <c r="BC115" s="749"/>
      <c r="BD115" s="749"/>
      <c r="BE115" s="749"/>
      <c r="BF115" s="749"/>
      <c r="BG115" s="749"/>
      <c r="BH115" s="749"/>
      <c r="BI115" s="749"/>
      <c r="BJ115" s="749"/>
      <c r="BK115" s="749"/>
      <c r="BL115" s="749"/>
      <c r="BM115" s="749"/>
      <c r="BN115" s="749"/>
      <c r="BO115" s="749"/>
      <c r="BP115" s="749"/>
      <c r="BQ115" s="749"/>
      <c r="BR115" s="749"/>
      <c r="BS115" s="749"/>
      <c r="BT115" s="749"/>
      <c r="BU115" s="750"/>
      <c r="BV115" s="59"/>
      <c r="BW115" s="321"/>
      <c r="BX115" s="773"/>
      <c r="BY115" s="773"/>
      <c r="BZ115" s="773"/>
      <c r="CA115" s="773"/>
      <c r="CB115" s="773"/>
      <c r="CC115" s="773"/>
      <c r="CD115" s="773"/>
      <c r="CE115" s="773"/>
      <c r="CF115" s="721"/>
      <c r="CG115" s="721"/>
      <c r="CH115" s="721"/>
      <c r="CI115" s="721"/>
      <c r="CJ115" s="721"/>
      <c r="CK115" s="721"/>
      <c r="CL115" s="721"/>
      <c r="CM115" s="721"/>
      <c r="CN115" s="721"/>
      <c r="CO115" s="721"/>
      <c r="CP115" s="721"/>
      <c r="CQ115" s="721"/>
      <c r="CR115" s="721"/>
      <c r="CS115" s="721"/>
      <c r="CT115" s="721"/>
      <c r="CU115" s="721"/>
      <c r="CV115" s="721"/>
      <c r="CW115" s="721"/>
      <c r="CX115" s="721"/>
      <c r="CY115" s="721"/>
      <c r="CZ115" s="721"/>
      <c r="DA115" s="721"/>
      <c r="DB115" s="721"/>
      <c r="DC115" s="721"/>
      <c r="DD115" s="721"/>
      <c r="DE115" s="721"/>
      <c r="DF115" s="721"/>
      <c r="DG115" s="187"/>
      <c r="DH115" s="35"/>
      <c r="DI115" s="35"/>
    </row>
    <row r="116" spans="1:113" ht="27.6" customHeight="1">
      <c r="A116" s="58"/>
      <c r="B116" s="751" t="s">
        <v>408</v>
      </c>
      <c r="C116" s="752"/>
      <c r="D116" s="752"/>
      <c r="E116" s="752"/>
      <c r="F116" s="752"/>
      <c r="G116" s="752"/>
      <c r="H116" s="752"/>
      <c r="I116" s="753"/>
      <c r="J116" s="749"/>
      <c r="K116" s="749"/>
      <c r="L116" s="749"/>
      <c r="M116" s="749"/>
      <c r="N116" s="749"/>
      <c r="O116" s="749"/>
      <c r="P116" s="749"/>
      <c r="Q116" s="749"/>
      <c r="R116" s="749"/>
      <c r="S116" s="749"/>
      <c r="T116" s="749"/>
      <c r="U116" s="749"/>
      <c r="V116" s="749"/>
      <c r="W116" s="749"/>
      <c r="X116" s="749"/>
      <c r="Y116" s="749"/>
      <c r="Z116" s="749"/>
      <c r="AA116" s="749"/>
      <c r="AB116" s="749"/>
      <c r="AC116" s="749"/>
      <c r="AD116" s="749"/>
      <c r="AE116" s="749"/>
      <c r="AF116" s="749"/>
      <c r="AG116" s="749"/>
      <c r="AH116" s="749"/>
      <c r="AI116" s="749"/>
      <c r="AJ116" s="750"/>
      <c r="AK116" s="59"/>
      <c r="AL116" s="58"/>
      <c r="AM116" s="751" t="s">
        <v>408</v>
      </c>
      <c r="AN116" s="752"/>
      <c r="AO116" s="752"/>
      <c r="AP116" s="752"/>
      <c r="AQ116" s="752"/>
      <c r="AR116" s="752"/>
      <c r="AS116" s="752"/>
      <c r="AT116" s="753"/>
      <c r="AU116" s="749"/>
      <c r="AV116" s="749"/>
      <c r="AW116" s="749"/>
      <c r="AX116" s="749"/>
      <c r="AY116" s="749"/>
      <c r="AZ116" s="749"/>
      <c r="BA116" s="749"/>
      <c r="BB116" s="749"/>
      <c r="BC116" s="749"/>
      <c r="BD116" s="749"/>
      <c r="BE116" s="749"/>
      <c r="BF116" s="749"/>
      <c r="BG116" s="749"/>
      <c r="BH116" s="749"/>
      <c r="BI116" s="749"/>
      <c r="BJ116" s="749"/>
      <c r="BK116" s="749"/>
      <c r="BL116" s="749"/>
      <c r="BM116" s="749"/>
      <c r="BN116" s="749"/>
      <c r="BO116" s="749"/>
      <c r="BP116" s="749"/>
      <c r="BQ116" s="749"/>
      <c r="BR116" s="749"/>
      <c r="BS116" s="749"/>
      <c r="BT116" s="749"/>
      <c r="BU116" s="750"/>
      <c r="BV116" s="59"/>
      <c r="BW116" s="321"/>
      <c r="BX116" s="773"/>
      <c r="BY116" s="773"/>
      <c r="BZ116" s="773"/>
      <c r="CA116" s="773"/>
      <c r="CB116" s="773"/>
      <c r="CC116" s="773"/>
      <c r="CD116" s="773"/>
      <c r="CE116" s="773"/>
      <c r="CF116" s="721"/>
      <c r="CG116" s="721"/>
      <c r="CH116" s="721"/>
      <c r="CI116" s="721"/>
      <c r="CJ116" s="721"/>
      <c r="CK116" s="721"/>
      <c r="CL116" s="721"/>
      <c r="CM116" s="721"/>
      <c r="CN116" s="721"/>
      <c r="CO116" s="721"/>
      <c r="CP116" s="721"/>
      <c r="CQ116" s="721"/>
      <c r="CR116" s="721"/>
      <c r="CS116" s="721"/>
      <c r="CT116" s="721"/>
      <c r="CU116" s="721"/>
      <c r="CV116" s="721"/>
      <c r="CW116" s="721"/>
      <c r="CX116" s="721"/>
      <c r="CY116" s="721"/>
      <c r="CZ116" s="721"/>
      <c r="DA116" s="721"/>
      <c r="DB116" s="721"/>
      <c r="DC116" s="721"/>
      <c r="DD116" s="721"/>
      <c r="DE116" s="721"/>
      <c r="DF116" s="721"/>
      <c r="DG116" s="187"/>
      <c r="DH116" s="35"/>
      <c r="DI116" s="35"/>
    </row>
    <row r="117" spans="1:113" ht="27.6" customHeight="1">
      <c r="A117" s="58"/>
      <c r="B117" s="744"/>
      <c r="C117" s="745"/>
      <c r="D117" s="745"/>
      <c r="E117" s="745"/>
      <c r="F117" s="745"/>
      <c r="G117" s="745"/>
      <c r="H117" s="745"/>
      <c r="I117" s="746"/>
      <c r="J117" s="749"/>
      <c r="K117" s="749"/>
      <c r="L117" s="749"/>
      <c r="M117" s="749"/>
      <c r="N117" s="749"/>
      <c r="O117" s="749"/>
      <c r="P117" s="749"/>
      <c r="Q117" s="749"/>
      <c r="R117" s="749"/>
      <c r="S117" s="749"/>
      <c r="T117" s="749"/>
      <c r="U117" s="749"/>
      <c r="V117" s="749"/>
      <c r="W117" s="749"/>
      <c r="X117" s="749"/>
      <c r="Y117" s="749"/>
      <c r="Z117" s="749"/>
      <c r="AA117" s="749"/>
      <c r="AB117" s="749"/>
      <c r="AC117" s="749"/>
      <c r="AD117" s="749"/>
      <c r="AE117" s="749"/>
      <c r="AF117" s="749"/>
      <c r="AG117" s="749"/>
      <c r="AH117" s="749"/>
      <c r="AI117" s="749"/>
      <c r="AJ117" s="750"/>
      <c r="AK117" s="59"/>
      <c r="AL117" s="58"/>
      <c r="AM117" s="744"/>
      <c r="AN117" s="745"/>
      <c r="AO117" s="745"/>
      <c r="AP117" s="745"/>
      <c r="AQ117" s="745"/>
      <c r="AR117" s="745"/>
      <c r="AS117" s="745"/>
      <c r="AT117" s="746"/>
      <c r="AU117" s="749"/>
      <c r="AV117" s="749"/>
      <c r="AW117" s="749"/>
      <c r="AX117" s="749"/>
      <c r="AY117" s="749"/>
      <c r="AZ117" s="749"/>
      <c r="BA117" s="749"/>
      <c r="BB117" s="749"/>
      <c r="BC117" s="749"/>
      <c r="BD117" s="749"/>
      <c r="BE117" s="749"/>
      <c r="BF117" s="749"/>
      <c r="BG117" s="749"/>
      <c r="BH117" s="749"/>
      <c r="BI117" s="749"/>
      <c r="BJ117" s="749"/>
      <c r="BK117" s="749"/>
      <c r="BL117" s="749"/>
      <c r="BM117" s="749"/>
      <c r="BN117" s="749"/>
      <c r="BO117" s="749"/>
      <c r="BP117" s="749"/>
      <c r="BQ117" s="749"/>
      <c r="BR117" s="749"/>
      <c r="BS117" s="749"/>
      <c r="BT117" s="749"/>
      <c r="BU117" s="750"/>
      <c r="BV117" s="59"/>
      <c r="BW117" s="321"/>
      <c r="BX117" s="773"/>
      <c r="BY117" s="773"/>
      <c r="BZ117" s="773"/>
      <c r="CA117" s="773"/>
      <c r="CB117" s="773"/>
      <c r="CC117" s="773"/>
      <c r="CD117" s="773"/>
      <c r="CE117" s="773"/>
      <c r="CF117" s="721"/>
      <c r="CG117" s="721"/>
      <c r="CH117" s="721"/>
      <c r="CI117" s="721"/>
      <c r="CJ117" s="721"/>
      <c r="CK117" s="721"/>
      <c r="CL117" s="721"/>
      <c r="CM117" s="721"/>
      <c r="CN117" s="721"/>
      <c r="CO117" s="721"/>
      <c r="CP117" s="721"/>
      <c r="CQ117" s="721"/>
      <c r="CR117" s="721"/>
      <c r="CS117" s="721"/>
      <c r="CT117" s="721"/>
      <c r="CU117" s="721"/>
      <c r="CV117" s="721"/>
      <c r="CW117" s="721"/>
      <c r="CX117" s="721"/>
      <c r="CY117" s="721"/>
      <c r="CZ117" s="721"/>
      <c r="DA117" s="721"/>
      <c r="DB117" s="721"/>
      <c r="DC117" s="721"/>
      <c r="DD117" s="721"/>
      <c r="DE117" s="721"/>
      <c r="DF117" s="721"/>
      <c r="DG117" s="187"/>
      <c r="DH117" s="35"/>
      <c r="DI117" s="35"/>
    </row>
    <row r="118" spans="1:113" ht="16.149999999999999" customHeight="1">
      <c r="A118" s="58"/>
      <c r="B118" s="758" t="s">
        <v>635</v>
      </c>
      <c r="C118" s="759"/>
      <c r="D118" s="759"/>
      <c r="E118" s="760"/>
      <c r="F118" s="767" t="s">
        <v>722</v>
      </c>
      <c r="G118" s="760"/>
      <c r="H118" s="754"/>
      <c r="I118" s="755"/>
      <c r="J118" s="684" t="s">
        <v>409</v>
      </c>
      <c r="K118" s="684"/>
      <c r="L118" s="684"/>
      <c r="M118" s="684"/>
      <c r="N118" s="749"/>
      <c r="O118" s="749"/>
      <c r="P118" s="749"/>
      <c r="Q118" s="749"/>
      <c r="R118" s="749"/>
      <c r="S118" s="749"/>
      <c r="T118" s="749"/>
      <c r="U118" s="749"/>
      <c r="V118" s="749"/>
      <c r="W118" s="749"/>
      <c r="X118" s="749"/>
      <c r="Y118" s="749"/>
      <c r="Z118" s="749"/>
      <c r="AA118" s="749"/>
      <c r="AB118" s="749"/>
      <c r="AC118" s="749"/>
      <c r="AD118" s="749"/>
      <c r="AE118" s="749"/>
      <c r="AF118" s="749"/>
      <c r="AG118" s="749"/>
      <c r="AH118" s="749"/>
      <c r="AI118" s="749"/>
      <c r="AJ118" s="750"/>
      <c r="AK118" s="59"/>
      <c r="AL118" s="58"/>
      <c r="AM118" s="758" t="s">
        <v>635</v>
      </c>
      <c r="AN118" s="759"/>
      <c r="AO118" s="759"/>
      <c r="AP118" s="760"/>
      <c r="AQ118" s="767" t="s">
        <v>722</v>
      </c>
      <c r="AR118" s="760"/>
      <c r="AS118" s="754"/>
      <c r="AT118" s="755"/>
      <c r="AU118" s="684" t="s">
        <v>409</v>
      </c>
      <c r="AV118" s="684"/>
      <c r="AW118" s="684"/>
      <c r="AX118" s="684"/>
      <c r="AY118" s="749"/>
      <c r="AZ118" s="749"/>
      <c r="BA118" s="749"/>
      <c r="BB118" s="749"/>
      <c r="BC118" s="749"/>
      <c r="BD118" s="749"/>
      <c r="BE118" s="749"/>
      <c r="BF118" s="749"/>
      <c r="BG118" s="749"/>
      <c r="BH118" s="749"/>
      <c r="BI118" s="749"/>
      <c r="BJ118" s="749"/>
      <c r="BK118" s="749"/>
      <c r="BL118" s="749"/>
      <c r="BM118" s="749"/>
      <c r="BN118" s="749"/>
      <c r="BO118" s="749"/>
      <c r="BP118" s="749"/>
      <c r="BQ118" s="749"/>
      <c r="BR118" s="749"/>
      <c r="BS118" s="749"/>
      <c r="BT118" s="749"/>
      <c r="BU118" s="750"/>
      <c r="BV118" s="59"/>
      <c r="BW118" s="321"/>
      <c r="BX118" s="819"/>
      <c r="BY118" s="819"/>
      <c r="BZ118" s="819"/>
      <c r="CA118" s="819"/>
      <c r="CB118" s="819"/>
      <c r="CC118" s="819"/>
      <c r="CD118" s="720"/>
      <c r="CE118" s="720"/>
      <c r="CF118" s="720"/>
      <c r="CG118" s="720"/>
      <c r="CH118" s="720"/>
      <c r="CI118" s="720"/>
      <c r="CJ118" s="721"/>
      <c r="CK118" s="721"/>
      <c r="CL118" s="721"/>
      <c r="CM118" s="721"/>
      <c r="CN118" s="721"/>
      <c r="CO118" s="721"/>
      <c r="CP118" s="721"/>
      <c r="CQ118" s="721"/>
      <c r="CR118" s="721"/>
      <c r="CS118" s="721"/>
      <c r="CT118" s="721"/>
      <c r="CU118" s="721"/>
      <c r="CV118" s="721"/>
      <c r="CW118" s="721"/>
      <c r="CX118" s="721"/>
      <c r="CY118" s="721"/>
      <c r="CZ118" s="721"/>
      <c r="DA118" s="721"/>
      <c r="DB118" s="721"/>
      <c r="DC118" s="721"/>
      <c r="DD118" s="721"/>
      <c r="DE118" s="721"/>
      <c r="DF118" s="721"/>
      <c r="DG118" s="187"/>
      <c r="DH118" s="35"/>
      <c r="DI118" s="35"/>
    </row>
    <row r="119" spans="1:113" ht="16.149999999999999" customHeight="1">
      <c r="A119" s="58"/>
      <c r="B119" s="761"/>
      <c r="C119" s="762"/>
      <c r="D119" s="762"/>
      <c r="E119" s="763"/>
      <c r="F119" s="768"/>
      <c r="G119" s="766"/>
      <c r="H119" s="756"/>
      <c r="I119" s="757"/>
      <c r="J119" s="684"/>
      <c r="K119" s="684"/>
      <c r="L119" s="684"/>
      <c r="M119" s="684"/>
      <c r="N119" s="749"/>
      <c r="O119" s="749"/>
      <c r="P119" s="749"/>
      <c r="Q119" s="749"/>
      <c r="R119" s="749"/>
      <c r="S119" s="749"/>
      <c r="T119" s="749"/>
      <c r="U119" s="749"/>
      <c r="V119" s="749"/>
      <c r="W119" s="749"/>
      <c r="X119" s="749"/>
      <c r="Y119" s="749"/>
      <c r="Z119" s="749"/>
      <c r="AA119" s="749"/>
      <c r="AB119" s="749"/>
      <c r="AC119" s="749"/>
      <c r="AD119" s="749"/>
      <c r="AE119" s="749"/>
      <c r="AF119" s="749"/>
      <c r="AG119" s="749"/>
      <c r="AH119" s="749"/>
      <c r="AI119" s="749"/>
      <c r="AJ119" s="750"/>
      <c r="AK119" s="59"/>
      <c r="AL119" s="58"/>
      <c r="AM119" s="761"/>
      <c r="AN119" s="762"/>
      <c r="AO119" s="762"/>
      <c r="AP119" s="763"/>
      <c r="AQ119" s="768"/>
      <c r="AR119" s="766"/>
      <c r="AS119" s="756"/>
      <c r="AT119" s="757"/>
      <c r="AU119" s="684"/>
      <c r="AV119" s="684"/>
      <c r="AW119" s="684"/>
      <c r="AX119" s="684"/>
      <c r="AY119" s="749"/>
      <c r="AZ119" s="749"/>
      <c r="BA119" s="749"/>
      <c r="BB119" s="749"/>
      <c r="BC119" s="749"/>
      <c r="BD119" s="749"/>
      <c r="BE119" s="749"/>
      <c r="BF119" s="749"/>
      <c r="BG119" s="749"/>
      <c r="BH119" s="749"/>
      <c r="BI119" s="749"/>
      <c r="BJ119" s="749"/>
      <c r="BK119" s="749"/>
      <c r="BL119" s="749"/>
      <c r="BM119" s="749"/>
      <c r="BN119" s="749"/>
      <c r="BO119" s="749"/>
      <c r="BP119" s="749"/>
      <c r="BQ119" s="749"/>
      <c r="BR119" s="749"/>
      <c r="BS119" s="749"/>
      <c r="BT119" s="749"/>
      <c r="BU119" s="750"/>
      <c r="BV119" s="59"/>
      <c r="BW119" s="321"/>
      <c r="BX119" s="819"/>
      <c r="BY119" s="819"/>
      <c r="BZ119" s="819"/>
      <c r="CA119" s="819"/>
      <c r="CB119" s="819"/>
      <c r="CC119" s="819"/>
      <c r="CD119" s="720"/>
      <c r="CE119" s="720"/>
      <c r="CF119" s="720"/>
      <c r="CG119" s="720"/>
      <c r="CH119" s="720"/>
      <c r="CI119" s="720"/>
      <c r="CJ119" s="721"/>
      <c r="CK119" s="721"/>
      <c r="CL119" s="721"/>
      <c r="CM119" s="721"/>
      <c r="CN119" s="721"/>
      <c r="CO119" s="721"/>
      <c r="CP119" s="721"/>
      <c r="CQ119" s="721"/>
      <c r="CR119" s="721"/>
      <c r="CS119" s="721"/>
      <c r="CT119" s="721"/>
      <c r="CU119" s="721"/>
      <c r="CV119" s="721"/>
      <c r="CW119" s="721"/>
      <c r="CX119" s="721"/>
      <c r="CY119" s="721"/>
      <c r="CZ119" s="721"/>
      <c r="DA119" s="721"/>
      <c r="DB119" s="721"/>
      <c r="DC119" s="721"/>
      <c r="DD119" s="721"/>
      <c r="DE119" s="721"/>
      <c r="DF119" s="721"/>
      <c r="DG119" s="187"/>
      <c r="DH119" s="35"/>
      <c r="DI119" s="35"/>
    </row>
    <row r="120" spans="1:113" ht="16.149999999999999" customHeight="1">
      <c r="A120" s="58"/>
      <c r="B120" s="761"/>
      <c r="C120" s="762"/>
      <c r="D120" s="762"/>
      <c r="E120" s="763"/>
      <c r="F120" s="767" t="s">
        <v>723</v>
      </c>
      <c r="G120" s="760"/>
      <c r="H120" s="754"/>
      <c r="I120" s="755"/>
      <c r="J120" s="684" t="s">
        <v>409</v>
      </c>
      <c r="K120" s="684"/>
      <c r="L120" s="684"/>
      <c r="M120" s="684"/>
      <c r="N120" s="749"/>
      <c r="O120" s="749"/>
      <c r="P120" s="749"/>
      <c r="Q120" s="749"/>
      <c r="R120" s="749"/>
      <c r="S120" s="749"/>
      <c r="T120" s="749"/>
      <c r="U120" s="749"/>
      <c r="V120" s="749"/>
      <c r="W120" s="749"/>
      <c r="X120" s="749"/>
      <c r="Y120" s="749"/>
      <c r="Z120" s="749"/>
      <c r="AA120" s="749"/>
      <c r="AB120" s="749"/>
      <c r="AC120" s="749"/>
      <c r="AD120" s="749"/>
      <c r="AE120" s="749"/>
      <c r="AF120" s="749"/>
      <c r="AG120" s="749"/>
      <c r="AH120" s="749"/>
      <c r="AI120" s="749"/>
      <c r="AJ120" s="750"/>
      <c r="AK120" s="59"/>
      <c r="AL120" s="58"/>
      <c r="AM120" s="761"/>
      <c r="AN120" s="762"/>
      <c r="AO120" s="762"/>
      <c r="AP120" s="763"/>
      <c r="AQ120" s="767" t="s">
        <v>723</v>
      </c>
      <c r="AR120" s="760"/>
      <c r="AS120" s="754"/>
      <c r="AT120" s="755"/>
      <c r="AU120" s="684" t="s">
        <v>409</v>
      </c>
      <c r="AV120" s="684"/>
      <c r="AW120" s="684"/>
      <c r="AX120" s="684"/>
      <c r="AY120" s="749"/>
      <c r="AZ120" s="749"/>
      <c r="BA120" s="749"/>
      <c r="BB120" s="749"/>
      <c r="BC120" s="749"/>
      <c r="BD120" s="749"/>
      <c r="BE120" s="749"/>
      <c r="BF120" s="749"/>
      <c r="BG120" s="749"/>
      <c r="BH120" s="749"/>
      <c r="BI120" s="749"/>
      <c r="BJ120" s="749"/>
      <c r="BK120" s="749"/>
      <c r="BL120" s="749"/>
      <c r="BM120" s="749"/>
      <c r="BN120" s="749"/>
      <c r="BO120" s="749"/>
      <c r="BP120" s="749"/>
      <c r="BQ120" s="749"/>
      <c r="BR120" s="749"/>
      <c r="BS120" s="749"/>
      <c r="BT120" s="749"/>
      <c r="BU120" s="750"/>
      <c r="BV120" s="59"/>
      <c r="BW120" s="321"/>
      <c r="BX120" s="819"/>
      <c r="BY120" s="819"/>
      <c r="BZ120" s="819"/>
      <c r="CA120" s="819"/>
      <c r="CB120" s="819"/>
      <c r="CC120" s="819"/>
      <c r="CD120" s="720"/>
      <c r="CE120" s="720"/>
      <c r="CF120" s="720"/>
      <c r="CG120" s="720"/>
      <c r="CH120" s="720"/>
      <c r="CI120" s="720"/>
      <c r="CJ120" s="721"/>
      <c r="CK120" s="721"/>
      <c r="CL120" s="721"/>
      <c r="CM120" s="721"/>
      <c r="CN120" s="721"/>
      <c r="CO120" s="721"/>
      <c r="CP120" s="721"/>
      <c r="CQ120" s="721"/>
      <c r="CR120" s="721"/>
      <c r="CS120" s="721"/>
      <c r="CT120" s="721"/>
      <c r="CU120" s="721"/>
      <c r="CV120" s="721"/>
      <c r="CW120" s="721"/>
      <c r="CX120" s="721"/>
      <c r="CY120" s="721"/>
      <c r="CZ120" s="721"/>
      <c r="DA120" s="721"/>
      <c r="DB120" s="721"/>
      <c r="DC120" s="721"/>
      <c r="DD120" s="721"/>
      <c r="DE120" s="721"/>
      <c r="DF120" s="721"/>
      <c r="DG120" s="187"/>
      <c r="DH120" s="35"/>
      <c r="DI120" s="35"/>
    </row>
    <row r="121" spans="1:113" ht="16.149999999999999" customHeight="1">
      <c r="A121" s="58"/>
      <c r="B121" s="764"/>
      <c r="C121" s="765"/>
      <c r="D121" s="765"/>
      <c r="E121" s="766"/>
      <c r="F121" s="768"/>
      <c r="G121" s="766"/>
      <c r="H121" s="756"/>
      <c r="I121" s="757"/>
      <c r="J121" s="684"/>
      <c r="K121" s="684"/>
      <c r="L121" s="684"/>
      <c r="M121" s="684"/>
      <c r="N121" s="749"/>
      <c r="O121" s="749"/>
      <c r="P121" s="749"/>
      <c r="Q121" s="749"/>
      <c r="R121" s="749"/>
      <c r="S121" s="749"/>
      <c r="T121" s="749"/>
      <c r="U121" s="749"/>
      <c r="V121" s="749"/>
      <c r="W121" s="749"/>
      <c r="X121" s="749"/>
      <c r="Y121" s="749"/>
      <c r="Z121" s="749"/>
      <c r="AA121" s="749"/>
      <c r="AB121" s="749"/>
      <c r="AC121" s="749"/>
      <c r="AD121" s="749"/>
      <c r="AE121" s="749"/>
      <c r="AF121" s="749"/>
      <c r="AG121" s="749"/>
      <c r="AH121" s="749"/>
      <c r="AI121" s="749"/>
      <c r="AJ121" s="750"/>
      <c r="AK121" s="59"/>
      <c r="AL121" s="58"/>
      <c r="AM121" s="764"/>
      <c r="AN121" s="765"/>
      <c r="AO121" s="765"/>
      <c r="AP121" s="766"/>
      <c r="AQ121" s="768"/>
      <c r="AR121" s="766"/>
      <c r="AS121" s="756"/>
      <c r="AT121" s="757"/>
      <c r="AU121" s="684"/>
      <c r="AV121" s="684"/>
      <c r="AW121" s="684"/>
      <c r="AX121" s="684"/>
      <c r="AY121" s="749"/>
      <c r="AZ121" s="749"/>
      <c r="BA121" s="749"/>
      <c r="BB121" s="749"/>
      <c r="BC121" s="749"/>
      <c r="BD121" s="749"/>
      <c r="BE121" s="749"/>
      <c r="BF121" s="749"/>
      <c r="BG121" s="749"/>
      <c r="BH121" s="749"/>
      <c r="BI121" s="749"/>
      <c r="BJ121" s="749"/>
      <c r="BK121" s="749"/>
      <c r="BL121" s="749"/>
      <c r="BM121" s="749"/>
      <c r="BN121" s="749"/>
      <c r="BO121" s="749"/>
      <c r="BP121" s="749"/>
      <c r="BQ121" s="749"/>
      <c r="BR121" s="749"/>
      <c r="BS121" s="749"/>
      <c r="BT121" s="749"/>
      <c r="BU121" s="750"/>
      <c r="BV121" s="59"/>
      <c r="BW121" s="321"/>
      <c r="BX121" s="819"/>
      <c r="BY121" s="819"/>
      <c r="BZ121" s="819"/>
      <c r="CA121" s="819"/>
      <c r="CB121" s="819"/>
      <c r="CC121" s="819"/>
      <c r="CD121" s="720"/>
      <c r="CE121" s="720"/>
      <c r="CF121" s="720"/>
      <c r="CG121" s="720"/>
      <c r="CH121" s="720"/>
      <c r="CI121" s="720"/>
      <c r="CJ121" s="721"/>
      <c r="CK121" s="721"/>
      <c r="CL121" s="721"/>
      <c r="CM121" s="721"/>
      <c r="CN121" s="721"/>
      <c r="CO121" s="721"/>
      <c r="CP121" s="721"/>
      <c r="CQ121" s="721"/>
      <c r="CR121" s="721"/>
      <c r="CS121" s="721"/>
      <c r="CT121" s="721"/>
      <c r="CU121" s="721"/>
      <c r="CV121" s="721"/>
      <c r="CW121" s="721"/>
      <c r="CX121" s="721"/>
      <c r="CY121" s="721"/>
      <c r="CZ121" s="721"/>
      <c r="DA121" s="721"/>
      <c r="DB121" s="721"/>
      <c r="DC121" s="721"/>
      <c r="DD121" s="721"/>
      <c r="DE121" s="721"/>
      <c r="DF121" s="721"/>
      <c r="DG121" s="187"/>
      <c r="DH121" s="35"/>
      <c r="DI121" s="35"/>
    </row>
    <row r="122" spans="1:113" ht="16.149999999999999" customHeight="1">
      <c r="A122" s="58"/>
      <c r="B122" s="758" t="s">
        <v>417</v>
      </c>
      <c r="C122" s="759"/>
      <c r="D122" s="759"/>
      <c r="E122" s="760"/>
      <c r="F122" s="767" t="s">
        <v>724</v>
      </c>
      <c r="G122" s="760"/>
      <c r="H122" s="754"/>
      <c r="I122" s="755"/>
      <c r="J122" s="684" t="s">
        <v>411</v>
      </c>
      <c r="K122" s="684"/>
      <c r="L122" s="684"/>
      <c r="M122" s="684"/>
      <c r="N122" s="769"/>
      <c r="O122" s="769"/>
      <c r="P122" s="684" t="s">
        <v>1008</v>
      </c>
      <c r="Q122" s="684"/>
      <c r="R122" s="684"/>
      <c r="S122" s="803"/>
      <c r="T122" s="804"/>
      <c r="U122" s="805"/>
      <c r="V122" s="809" t="s">
        <v>412</v>
      </c>
      <c r="W122" s="810"/>
      <c r="X122" s="811"/>
      <c r="Y122" s="797"/>
      <c r="Z122" s="798"/>
      <c r="AA122" s="798"/>
      <c r="AB122" s="798"/>
      <c r="AC122" s="798"/>
      <c r="AD122" s="798"/>
      <c r="AE122" s="798"/>
      <c r="AF122" s="798"/>
      <c r="AG122" s="798"/>
      <c r="AH122" s="798"/>
      <c r="AI122" s="798"/>
      <c r="AJ122" s="799"/>
      <c r="AK122" s="59"/>
      <c r="AL122" s="58"/>
      <c r="AM122" s="758" t="s">
        <v>417</v>
      </c>
      <c r="AN122" s="759"/>
      <c r="AO122" s="759"/>
      <c r="AP122" s="760"/>
      <c r="AQ122" s="767" t="s">
        <v>724</v>
      </c>
      <c r="AR122" s="760"/>
      <c r="AS122" s="754"/>
      <c r="AT122" s="755"/>
      <c r="AU122" s="684" t="s">
        <v>411</v>
      </c>
      <c r="AV122" s="684"/>
      <c r="AW122" s="684"/>
      <c r="AX122" s="684"/>
      <c r="AY122" s="769"/>
      <c r="AZ122" s="769"/>
      <c r="BA122" s="684" t="s">
        <v>1008</v>
      </c>
      <c r="BB122" s="684"/>
      <c r="BC122" s="684"/>
      <c r="BD122" s="803"/>
      <c r="BE122" s="804"/>
      <c r="BF122" s="805"/>
      <c r="BG122" s="809" t="s">
        <v>412</v>
      </c>
      <c r="BH122" s="810"/>
      <c r="BI122" s="811"/>
      <c r="BJ122" s="797"/>
      <c r="BK122" s="798"/>
      <c r="BL122" s="798"/>
      <c r="BM122" s="798"/>
      <c r="BN122" s="798"/>
      <c r="BO122" s="798"/>
      <c r="BP122" s="798"/>
      <c r="BQ122" s="798"/>
      <c r="BR122" s="798"/>
      <c r="BS122" s="798"/>
      <c r="BT122" s="798"/>
      <c r="BU122" s="799"/>
      <c r="BV122" s="59"/>
      <c r="BW122" s="321"/>
      <c r="BX122" s="819"/>
      <c r="BY122" s="819"/>
      <c r="BZ122" s="819"/>
      <c r="CA122" s="819"/>
      <c r="CB122" s="819"/>
      <c r="CC122" s="819"/>
      <c r="CD122" s="720"/>
      <c r="CE122" s="720"/>
      <c r="CF122" s="720"/>
      <c r="CG122" s="720"/>
      <c r="CH122" s="720"/>
      <c r="CI122" s="720"/>
      <c r="CJ122" s="720"/>
      <c r="CK122" s="720"/>
      <c r="CL122" s="720"/>
      <c r="CM122" s="720"/>
      <c r="CN122" s="720"/>
      <c r="CO122" s="721"/>
      <c r="CP122" s="721"/>
      <c r="CQ122" s="721"/>
      <c r="CR122" s="721"/>
      <c r="CS122" s="721"/>
      <c r="CT122" s="721"/>
      <c r="CU122" s="721"/>
      <c r="CV122" s="721"/>
      <c r="CW122" s="721"/>
      <c r="CX122" s="721"/>
      <c r="CY122" s="721"/>
      <c r="CZ122" s="721"/>
      <c r="DA122" s="721"/>
      <c r="DB122" s="721"/>
      <c r="DC122" s="721"/>
      <c r="DD122" s="721"/>
      <c r="DE122" s="721"/>
      <c r="DF122" s="721"/>
      <c r="DG122" s="187"/>
      <c r="DH122" s="35"/>
      <c r="DI122" s="35"/>
    </row>
    <row r="123" spans="1:113" ht="16.149999999999999" customHeight="1">
      <c r="A123" s="58"/>
      <c r="B123" s="761"/>
      <c r="C123" s="762"/>
      <c r="D123" s="762"/>
      <c r="E123" s="763"/>
      <c r="F123" s="768"/>
      <c r="G123" s="766"/>
      <c r="H123" s="756"/>
      <c r="I123" s="757"/>
      <c r="J123" s="684"/>
      <c r="K123" s="684"/>
      <c r="L123" s="684"/>
      <c r="M123" s="684"/>
      <c r="N123" s="769"/>
      <c r="O123" s="769"/>
      <c r="P123" s="684"/>
      <c r="Q123" s="684"/>
      <c r="R123" s="684"/>
      <c r="S123" s="806"/>
      <c r="T123" s="807"/>
      <c r="U123" s="808"/>
      <c r="V123" s="812"/>
      <c r="W123" s="813"/>
      <c r="X123" s="814"/>
      <c r="Y123" s="800"/>
      <c r="Z123" s="801"/>
      <c r="AA123" s="801"/>
      <c r="AB123" s="801"/>
      <c r="AC123" s="801"/>
      <c r="AD123" s="801"/>
      <c r="AE123" s="801"/>
      <c r="AF123" s="801"/>
      <c r="AG123" s="801"/>
      <c r="AH123" s="801"/>
      <c r="AI123" s="801"/>
      <c r="AJ123" s="802"/>
      <c r="AK123" s="59"/>
      <c r="AL123" s="58"/>
      <c r="AM123" s="761"/>
      <c r="AN123" s="762"/>
      <c r="AO123" s="762"/>
      <c r="AP123" s="763"/>
      <c r="AQ123" s="768"/>
      <c r="AR123" s="766"/>
      <c r="AS123" s="756"/>
      <c r="AT123" s="757"/>
      <c r="AU123" s="684"/>
      <c r="AV123" s="684"/>
      <c r="AW123" s="684"/>
      <c r="AX123" s="684"/>
      <c r="AY123" s="769"/>
      <c r="AZ123" s="769"/>
      <c r="BA123" s="684"/>
      <c r="BB123" s="684"/>
      <c r="BC123" s="684"/>
      <c r="BD123" s="806"/>
      <c r="BE123" s="807"/>
      <c r="BF123" s="808"/>
      <c r="BG123" s="812"/>
      <c r="BH123" s="813"/>
      <c r="BI123" s="814"/>
      <c r="BJ123" s="800"/>
      <c r="BK123" s="801"/>
      <c r="BL123" s="801"/>
      <c r="BM123" s="801"/>
      <c r="BN123" s="801"/>
      <c r="BO123" s="801"/>
      <c r="BP123" s="801"/>
      <c r="BQ123" s="801"/>
      <c r="BR123" s="801"/>
      <c r="BS123" s="801"/>
      <c r="BT123" s="801"/>
      <c r="BU123" s="802"/>
      <c r="BV123" s="59"/>
      <c r="BW123" s="321"/>
      <c r="BX123" s="819"/>
      <c r="BY123" s="819"/>
      <c r="BZ123" s="819"/>
      <c r="CA123" s="819"/>
      <c r="CB123" s="819"/>
      <c r="CC123" s="819"/>
      <c r="CD123" s="720"/>
      <c r="CE123" s="720"/>
      <c r="CF123" s="720"/>
      <c r="CG123" s="720"/>
      <c r="CH123" s="720"/>
      <c r="CI123" s="720"/>
      <c r="CJ123" s="720"/>
      <c r="CK123" s="720"/>
      <c r="CL123" s="720"/>
      <c r="CM123" s="720"/>
      <c r="CN123" s="720"/>
      <c r="CO123" s="721"/>
      <c r="CP123" s="721"/>
      <c r="CQ123" s="721"/>
      <c r="CR123" s="721"/>
      <c r="CS123" s="721"/>
      <c r="CT123" s="721"/>
      <c r="CU123" s="721"/>
      <c r="CV123" s="721"/>
      <c r="CW123" s="721"/>
      <c r="CX123" s="721"/>
      <c r="CY123" s="721"/>
      <c r="CZ123" s="721"/>
      <c r="DA123" s="721"/>
      <c r="DB123" s="721"/>
      <c r="DC123" s="721"/>
      <c r="DD123" s="721"/>
      <c r="DE123" s="721"/>
      <c r="DF123" s="721"/>
      <c r="DG123" s="187"/>
      <c r="DH123" s="35"/>
      <c r="DI123" s="35"/>
    </row>
    <row r="124" spans="1:113" ht="16.149999999999999" customHeight="1">
      <c r="A124" s="58"/>
      <c r="B124" s="761"/>
      <c r="C124" s="762"/>
      <c r="D124" s="762"/>
      <c r="E124" s="763"/>
      <c r="F124" s="767" t="s">
        <v>725</v>
      </c>
      <c r="G124" s="760"/>
      <c r="H124" s="754"/>
      <c r="I124" s="755"/>
      <c r="J124" s="684" t="s">
        <v>411</v>
      </c>
      <c r="K124" s="684"/>
      <c r="L124" s="684"/>
      <c r="M124" s="684"/>
      <c r="N124" s="769"/>
      <c r="O124" s="769"/>
      <c r="P124" s="684" t="s">
        <v>1008</v>
      </c>
      <c r="Q124" s="684"/>
      <c r="R124" s="684"/>
      <c r="S124" s="803"/>
      <c r="T124" s="804"/>
      <c r="U124" s="805"/>
      <c r="V124" s="809" t="s">
        <v>412</v>
      </c>
      <c r="W124" s="810"/>
      <c r="X124" s="811"/>
      <c r="Y124" s="797"/>
      <c r="Z124" s="798"/>
      <c r="AA124" s="798"/>
      <c r="AB124" s="798"/>
      <c r="AC124" s="798"/>
      <c r="AD124" s="798"/>
      <c r="AE124" s="798"/>
      <c r="AF124" s="798"/>
      <c r="AG124" s="798"/>
      <c r="AH124" s="798"/>
      <c r="AI124" s="798"/>
      <c r="AJ124" s="799"/>
      <c r="AK124" s="59"/>
      <c r="AL124" s="58"/>
      <c r="AM124" s="761"/>
      <c r="AN124" s="762"/>
      <c r="AO124" s="762"/>
      <c r="AP124" s="763"/>
      <c r="AQ124" s="767" t="s">
        <v>725</v>
      </c>
      <c r="AR124" s="760"/>
      <c r="AS124" s="754"/>
      <c r="AT124" s="755"/>
      <c r="AU124" s="684" t="s">
        <v>411</v>
      </c>
      <c r="AV124" s="684"/>
      <c r="AW124" s="684"/>
      <c r="AX124" s="684"/>
      <c r="AY124" s="769"/>
      <c r="AZ124" s="769"/>
      <c r="BA124" s="684" t="s">
        <v>1008</v>
      </c>
      <c r="BB124" s="684"/>
      <c r="BC124" s="684"/>
      <c r="BD124" s="803"/>
      <c r="BE124" s="804"/>
      <c r="BF124" s="805"/>
      <c r="BG124" s="809" t="s">
        <v>412</v>
      </c>
      <c r="BH124" s="810"/>
      <c r="BI124" s="811"/>
      <c r="BJ124" s="797"/>
      <c r="BK124" s="798"/>
      <c r="BL124" s="798"/>
      <c r="BM124" s="798"/>
      <c r="BN124" s="798"/>
      <c r="BO124" s="798"/>
      <c r="BP124" s="798"/>
      <c r="BQ124" s="798"/>
      <c r="BR124" s="798"/>
      <c r="BS124" s="798"/>
      <c r="BT124" s="798"/>
      <c r="BU124" s="799"/>
      <c r="BV124" s="59"/>
      <c r="BW124" s="321"/>
      <c r="BX124" s="819"/>
      <c r="BY124" s="819"/>
      <c r="BZ124" s="819"/>
      <c r="CA124" s="819"/>
      <c r="CB124" s="819"/>
      <c r="CC124" s="819"/>
      <c r="CD124" s="720"/>
      <c r="CE124" s="720"/>
      <c r="CF124" s="720"/>
      <c r="CG124" s="720"/>
      <c r="CH124" s="720"/>
      <c r="CI124" s="720"/>
      <c r="CJ124" s="720"/>
      <c r="CK124" s="720"/>
      <c r="CL124" s="720"/>
      <c r="CM124" s="720"/>
      <c r="CN124" s="720"/>
      <c r="CO124" s="721"/>
      <c r="CP124" s="721"/>
      <c r="CQ124" s="721"/>
      <c r="CR124" s="721"/>
      <c r="CS124" s="721"/>
      <c r="CT124" s="721"/>
      <c r="CU124" s="721"/>
      <c r="CV124" s="721"/>
      <c r="CW124" s="721"/>
      <c r="CX124" s="721"/>
      <c r="CY124" s="721"/>
      <c r="CZ124" s="721"/>
      <c r="DA124" s="721"/>
      <c r="DB124" s="721"/>
      <c r="DC124" s="721"/>
      <c r="DD124" s="721"/>
      <c r="DE124" s="721"/>
      <c r="DF124" s="721"/>
      <c r="DG124" s="187"/>
      <c r="DH124" s="35"/>
      <c r="DI124" s="35"/>
    </row>
    <row r="125" spans="1:113" ht="16.149999999999999" customHeight="1" thickBot="1">
      <c r="A125" s="58"/>
      <c r="B125" s="781"/>
      <c r="C125" s="782"/>
      <c r="D125" s="782"/>
      <c r="E125" s="783"/>
      <c r="F125" s="784"/>
      <c r="G125" s="783"/>
      <c r="H125" s="785"/>
      <c r="I125" s="786"/>
      <c r="J125" s="711"/>
      <c r="K125" s="711"/>
      <c r="L125" s="711"/>
      <c r="M125" s="711"/>
      <c r="N125" s="774"/>
      <c r="O125" s="774"/>
      <c r="P125" s="711"/>
      <c r="Q125" s="711"/>
      <c r="R125" s="711"/>
      <c r="S125" s="806"/>
      <c r="T125" s="807"/>
      <c r="U125" s="808"/>
      <c r="V125" s="729"/>
      <c r="W125" s="730"/>
      <c r="X125" s="731"/>
      <c r="Y125" s="815"/>
      <c r="Z125" s="816"/>
      <c r="AA125" s="816"/>
      <c r="AB125" s="816"/>
      <c r="AC125" s="816"/>
      <c r="AD125" s="816"/>
      <c r="AE125" s="816"/>
      <c r="AF125" s="816"/>
      <c r="AG125" s="816"/>
      <c r="AH125" s="816"/>
      <c r="AI125" s="816"/>
      <c r="AJ125" s="817"/>
      <c r="AK125" s="59"/>
      <c r="AL125" s="58"/>
      <c r="AM125" s="781"/>
      <c r="AN125" s="782"/>
      <c r="AO125" s="782"/>
      <c r="AP125" s="783"/>
      <c r="AQ125" s="784"/>
      <c r="AR125" s="783"/>
      <c r="AS125" s="785"/>
      <c r="AT125" s="786"/>
      <c r="AU125" s="711"/>
      <c r="AV125" s="711"/>
      <c r="AW125" s="711"/>
      <c r="AX125" s="711"/>
      <c r="AY125" s="774"/>
      <c r="AZ125" s="774"/>
      <c r="BA125" s="711"/>
      <c r="BB125" s="711"/>
      <c r="BC125" s="711"/>
      <c r="BD125" s="806"/>
      <c r="BE125" s="807"/>
      <c r="BF125" s="808"/>
      <c r="BG125" s="729"/>
      <c r="BH125" s="730"/>
      <c r="BI125" s="731"/>
      <c r="BJ125" s="815"/>
      <c r="BK125" s="816"/>
      <c r="BL125" s="816"/>
      <c r="BM125" s="816"/>
      <c r="BN125" s="816"/>
      <c r="BO125" s="816"/>
      <c r="BP125" s="816"/>
      <c r="BQ125" s="816"/>
      <c r="BR125" s="816"/>
      <c r="BS125" s="816"/>
      <c r="BT125" s="816"/>
      <c r="BU125" s="817"/>
      <c r="BV125" s="59"/>
      <c r="BW125" s="321"/>
      <c r="BX125" s="819"/>
      <c r="BY125" s="819"/>
      <c r="BZ125" s="819"/>
      <c r="CA125" s="819"/>
      <c r="CB125" s="819"/>
      <c r="CC125" s="819"/>
      <c r="CD125" s="720"/>
      <c r="CE125" s="720"/>
      <c r="CF125" s="720"/>
      <c r="CG125" s="720"/>
      <c r="CH125" s="720"/>
      <c r="CI125" s="720"/>
      <c r="CJ125" s="720"/>
      <c r="CK125" s="720"/>
      <c r="CL125" s="720"/>
      <c r="CM125" s="720"/>
      <c r="CN125" s="720"/>
      <c r="CO125" s="721"/>
      <c r="CP125" s="721"/>
      <c r="CQ125" s="721"/>
      <c r="CR125" s="721"/>
      <c r="CS125" s="721"/>
      <c r="CT125" s="721"/>
      <c r="CU125" s="721"/>
      <c r="CV125" s="721"/>
      <c r="CW125" s="721"/>
      <c r="CX125" s="721"/>
      <c r="CY125" s="721"/>
      <c r="CZ125" s="721"/>
      <c r="DA125" s="721"/>
      <c r="DB125" s="721"/>
      <c r="DC125" s="721"/>
      <c r="DD125" s="721"/>
      <c r="DE125" s="721"/>
      <c r="DF125" s="721"/>
      <c r="DG125" s="187"/>
      <c r="DH125" s="35"/>
      <c r="DI125" s="35"/>
    </row>
    <row r="126" spans="1:113">
      <c r="A126" s="58"/>
      <c r="B126" s="35" t="s">
        <v>802</v>
      </c>
      <c r="C126" s="35"/>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59"/>
      <c r="AL126" s="58"/>
      <c r="AM126" s="35" t="s">
        <v>802</v>
      </c>
      <c r="AN126" s="35"/>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59"/>
      <c r="BW126" s="321"/>
      <c r="BX126" s="185"/>
      <c r="BY126" s="185"/>
      <c r="BZ126" s="323"/>
      <c r="CA126" s="323"/>
      <c r="CB126" s="323"/>
      <c r="CC126" s="323"/>
      <c r="CD126" s="323"/>
      <c r="CE126" s="323"/>
      <c r="CF126" s="323"/>
      <c r="CG126" s="323"/>
      <c r="CH126" s="323"/>
      <c r="CI126" s="323"/>
      <c r="CJ126" s="323"/>
      <c r="CK126" s="323"/>
      <c r="CL126" s="323"/>
      <c r="CM126" s="323"/>
      <c r="CN126" s="323"/>
      <c r="CO126" s="323"/>
      <c r="CP126" s="323"/>
      <c r="CQ126" s="323"/>
      <c r="CR126" s="323"/>
      <c r="CS126" s="323"/>
      <c r="CT126" s="323"/>
      <c r="CU126" s="323"/>
      <c r="CV126" s="323"/>
      <c r="CW126" s="323"/>
      <c r="CX126" s="323"/>
      <c r="CY126" s="323"/>
      <c r="CZ126" s="323"/>
      <c r="DA126" s="323"/>
      <c r="DB126" s="323"/>
      <c r="DC126" s="323"/>
      <c r="DD126" s="323"/>
      <c r="DE126" s="323"/>
      <c r="DF126" s="323"/>
      <c r="DG126" s="187"/>
      <c r="DH126" s="35"/>
      <c r="DI126" s="35"/>
    </row>
    <row r="127" spans="1:113">
      <c r="A127" s="58"/>
      <c r="B127" s="35" t="s">
        <v>803</v>
      </c>
      <c r="C127" s="35"/>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59"/>
      <c r="AL127" s="58"/>
      <c r="AM127" s="35" t="s">
        <v>803</v>
      </c>
      <c r="AN127" s="35"/>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60"/>
      <c r="BV127" s="59"/>
      <c r="BW127" s="321"/>
      <c r="BX127" s="185"/>
      <c r="BY127" s="185"/>
      <c r="BZ127" s="323"/>
      <c r="CA127" s="323"/>
      <c r="CB127" s="323"/>
      <c r="CC127" s="323"/>
      <c r="CD127" s="323"/>
      <c r="CE127" s="323"/>
      <c r="CF127" s="323"/>
      <c r="CG127" s="323"/>
      <c r="CH127" s="323"/>
      <c r="CI127" s="323"/>
      <c r="CJ127" s="323"/>
      <c r="CK127" s="323"/>
      <c r="CL127" s="323"/>
      <c r="CM127" s="323"/>
      <c r="CN127" s="323"/>
      <c r="CO127" s="323"/>
      <c r="CP127" s="323"/>
      <c r="CQ127" s="323"/>
      <c r="CR127" s="323"/>
      <c r="CS127" s="323"/>
      <c r="CT127" s="323"/>
      <c r="CU127" s="323"/>
      <c r="CV127" s="323"/>
      <c r="CW127" s="323"/>
      <c r="CX127" s="323"/>
      <c r="CY127" s="323"/>
      <c r="CZ127" s="323"/>
      <c r="DA127" s="323"/>
      <c r="DB127" s="323"/>
      <c r="DC127" s="323"/>
      <c r="DD127" s="323"/>
      <c r="DE127" s="323"/>
      <c r="DF127" s="323"/>
      <c r="DG127" s="187"/>
      <c r="DH127" s="35"/>
      <c r="DI127" s="35"/>
    </row>
    <row r="128" spans="1:113">
      <c r="A128" s="58"/>
      <c r="B128" s="35" t="s">
        <v>804</v>
      </c>
      <c r="C128" s="35"/>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59"/>
      <c r="AL128" s="58"/>
      <c r="AM128" s="35" t="s">
        <v>804</v>
      </c>
      <c r="AN128" s="35"/>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59"/>
      <c r="BW128" s="321"/>
      <c r="BX128" s="185"/>
      <c r="BY128" s="185"/>
      <c r="BZ128" s="323"/>
      <c r="CA128" s="323"/>
      <c r="CB128" s="323"/>
      <c r="CC128" s="323"/>
      <c r="CD128" s="323"/>
      <c r="CE128" s="323"/>
      <c r="CF128" s="323"/>
      <c r="CG128" s="323"/>
      <c r="CH128" s="323"/>
      <c r="CI128" s="323"/>
      <c r="CJ128" s="323"/>
      <c r="CK128" s="323"/>
      <c r="CL128" s="323"/>
      <c r="CM128" s="323"/>
      <c r="CN128" s="323"/>
      <c r="CO128" s="323"/>
      <c r="CP128" s="323"/>
      <c r="CQ128" s="323"/>
      <c r="CR128" s="323"/>
      <c r="CS128" s="323"/>
      <c r="CT128" s="323"/>
      <c r="CU128" s="323"/>
      <c r="CV128" s="323"/>
      <c r="CW128" s="323"/>
      <c r="CX128" s="323"/>
      <c r="CY128" s="323"/>
      <c r="CZ128" s="323"/>
      <c r="DA128" s="323"/>
      <c r="DB128" s="323"/>
      <c r="DC128" s="323"/>
      <c r="DD128" s="323"/>
      <c r="DE128" s="323"/>
      <c r="DF128" s="323"/>
      <c r="DG128" s="187"/>
      <c r="DH128" s="35"/>
      <c r="DI128" s="35"/>
    </row>
    <row r="129" spans="1:113">
      <c r="A129" s="58"/>
      <c r="B129" s="35" t="s">
        <v>805</v>
      </c>
      <c r="C129" s="35"/>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59"/>
      <c r="AL129" s="58"/>
      <c r="AM129" s="35" t="s">
        <v>805</v>
      </c>
      <c r="AN129" s="35"/>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60"/>
      <c r="BV129" s="59"/>
      <c r="BW129" s="321"/>
      <c r="BX129" s="185"/>
      <c r="BY129" s="185"/>
      <c r="BZ129" s="323"/>
      <c r="CA129" s="323"/>
      <c r="CB129" s="323"/>
      <c r="CC129" s="323"/>
      <c r="CD129" s="323"/>
      <c r="CE129" s="323"/>
      <c r="CF129" s="323"/>
      <c r="CG129" s="323"/>
      <c r="CH129" s="323"/>
      <c r="CI129" s="323"/>
      <c r="CJ129" s="323"/>
      <c r="CK129" s="323"/>
      <c r="CL129" s="323"/>
      <c r="CM129" s="323"/>
      <c r="CN129" s="323"/>
      <c r="CO129" s="323"/>
      <c r="CP129" s="323"/>
      <c r="CQ129" s="323"/>
      <c r="CR129" s="323"/>
      <c r="CS129" s="323"/>
      <c r="CT129" s="323"/>
      <c r="CU129" s="323"/>
      <c r="CV129" s="323"/>
      <c r="CW129" s="323"/>
      <c r="CX129" s="323"/>
      <c r="CY129" s="323"/>
      <c r="CZ129" s="323"/>
      <c r="DA129" s="323"/>
      <c r="DB129" s="323"/>
      <c r="DC129" s="323"/>
      <c r="DD129" s="323"/>
      <c r="DE129" s="323"/>
      <c r="DF129" s="323"/>
      <c r="DG129" s="187"/>
      <c r="DH129" s="35"/>
      <c r="DI129" s="35"/>
    </row>
    <row r="130" spans="1:113">
      <c r="A130" s="6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4"/>
      <c r="AL130" s="61"/>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4"/>
      <c r="BW130" s="321"/>
      <c r="BX130" s="185"/>
      <c r="BY130" s="185"/>
      <c r="BZ130" s="185"/>
      <c r="CA130" s="185"/>
      <c r="CB130" s="185"/>
      <c r="CC130" s="185"/>
      <c r="CD130" s="185"/>
      <c r="CE130" s="185"/>
      <c r="CF130" s="185"/>
      <c r="CG130" s="185"/>
      <c r="CH130" s="185"/>
      <c r="CI130" s="185"/>
      <c r="CJ130" s="185"/>
      <c r="CK130" s="185"/>
      <c r="CL130" s="185"/>
      <c r="CM130" s="185"/>
      <c r="CN130" s="185"/>
      <c r="CO130" s="185"/>
      <c r="CP130" s="185"/>
      <c r="CQ130" s="185"/>
      <c r="CR130" s="185"/>
      <c r="CS130" s="185"/>
      <c r="CT130" s="185"/>
      <c r="CU130" s="185"/>
      <c r="CV130" s="185"/>
      <c r="CW130" s="185"/>
      <c r="CX130" s="185"/>
      <c r="CY130" s="185"/>
      <c r="CZ130" s="185"/>
      <c r="DA130" s="185"/>
      <c r="DB130" s="185"/>
      <c r="DC130" s="185"/>
      <c r="DD130" s="185"/>
      <c r="DE130" s="185"/>
      <c r="DF130" s="185"/>
      <c r="DG130" s="187"/>
      <c r="DH130" s="35"/>
      <c r="DI130" s="35"/>
    </row>
    <row r="131" spans="1:113">
      <c r="BW131" s="35"/>
      <c r="DH131" s="35"/>
      <c r="DI131" s="35"/>
    </row>
  </sheetData>
  <sheetProtection algorithmName="SHA-512" hashValue="0ciXrzuySDWlgPN8VAhcN3boc41IAMxuZcz4qcd5gbJTa+0QZCThJyGu4PJKGUXYlp/y3Sfpqnfwt4VKV2s8dQ==" saltValue="JxZ+zS43wN8kogjFd8R8QQ==" spinCount="100000" sheet="1" scenarios="1" formatRows="0"/>
  <mergeCells count="206">
    <mergeCell ref="BG124:BI125"/>
    <mergeCell ref="BJ124:BU125"/>
    <mergeCell ref="BD60:BF61"/>
    <mergeCell ref="BG60:BI61"/>
    <mergeCell ref="BJ60:BU61"/>
    <mergeCell ref="CO58:CQ59"/>
    <mergeCell ref="CR58:CT59"/>
    <mergeCell ref="CU58:DF59"/>
    <mergeCell ref="CO60:CQ61"/>
    <mergeCell ref="CR60:CT61"/>
    <mergeCell ref="CU60:DF61"/>
    <mergeCell ref="BG122:BI123"/>
    <mergeCell ref="BJ122:BU123"/>
    <mergeCell ref="AY118:BU119"/>
    <mergeCell ref="CL58:CN59"/>
    <mergeCell ref="CL60:CN61"/>
    <mergeCell ref="BX118:CA121"/>
    <mergeCell ref="CB118:CC119"/>
    <mergeCell ref="CB120:CC121"/>
    <mergeCell ref="BX122:CA125"/>
    <mergeCell ref="CB122:CC123"/>
    <mergeCell ref="CB124:CC125"/>
    <mergeCell ref="CD122:CE123"/>
    <mergeCell ref="CF122:CI123"/>
    <mergeCell ref="AS124:AT125"/>
    <mergeCell ref="AS122:AT123"/>
    <mergeCell ref="S122:U123"/>
    <mergeCell ref="V122:X123"/>
    <mergeCell ref="Y122:AJ123"/>
    <mergeCell ref="S124:U125"/>
    <mergeCell ref="V124:X125"/>
    <mergeCell ref="Y124:AJ125"/>
    <mergeCell ref="BD122:BF123"/>
    <mergeCell ref="BD124:BF125"/>
    <mergeCell ref="AS120:AT121"/>
    <mergeCell ref="AU120:AX121"/>
    <mergeCell ref="AY120:BU121"/>
    <mergeCell ref="AM116:AT117"/>
    <mergeCell ref="AU116:BU117"/>
    <mergeCell ref="AM118:AP121"/>
    <mergeCell ref="CD58:CE59"/>
    <mergeCell ref="CF58:CI59"/>
    <mergeCell ref="CJ58:CK59"/>
    <mergeCell ref="CD60:CE61"/>
    <mergeCell ref="CF60:CI61"/>
    <mergeCell ref="CJ60:CK61"/>
    <mergeCell ref="CD68:CE69"/>
    <mergeCell ref="CF68:CI69"/>
    <mergeCell ref="CJ68:DF69"/>
    <mergeCell ref="CF114:DF115"/>
    <mergeCell ref="BX116:CE117"/>
    <mergeCell ref="CF116:DF117"/>
    <mergeCell ref="CD118:CE119"/>
    <mergeCell ref="CF118:CI119"/>
    <mergeCell ref="CJ118:DF119"/>
    <mergeCell ref="CD120:CE121"/>
    <mergeCell ref="CF120:CI121"/>
    <mergeCell ref="CJ120:DF121"/>
    <mergeCell ref="B70:H70"/>
    <mergeCell ref="B68:G69"/>
    <mergeCell ref="H68:I69"/>
    <mergeCell ref="J68:M69"/>
    <mergeCell ref="N68:AJ69"/>
    <mergeCell ref="AM114:AT115"/>
    <mergeCell ref="BX58:CA61"/>
    <mergeCell ref="CB58:CC59"/>
    <mergeCell ref="CB60:CC61"/>
    <mergeCell ref="AU114:BU115"/>
    <mergeCell ref="S58:U59"/>
    <mergeCell ref="V58:X59"/>
    <mergeCell ref="Y58:AJ59"/>
    <mergeCell ref="S60:U61"/>
    <mergeCell ref="V60:X61"/>
    <mergeCell ref="Y60:AJ61"/>
    <mergeCell ref="BD58:BF59"/>
    <mergeCell ref="BG58:BI59"/>
    <mergeCell ref="J58:M59"/>
    <mergeCell ref="J60:M61"/>
    <mergeCell ref="N58:O59"/>
    <mergeCell ref="N60:O61"/>
    <mergeCell ref="N54:AJ55"/>
    <mergeCell ref="AU54:AX55"/>
    <mergeCell ref="AY54:BU55"/>
    <mergeCell ref="AS56:AT57"/>
    <mergeCell ref="AU56:AX57"/>
    <mergeCell ref="BJ58:BU59"/>
    <mergeCell ref="J4:M5"/>
    <mergeCell ref="N4:AJ5"/>
    <mergeCell ref="B6:H6"/>
    <mergeCell ref="H4:I5"/>
    <mergeCell ref="AU68:AX69"/>
    <mergeCell ref="AY68:BU69"/>
    <mergeCell ref="AM70:AS70"/>
    <mergeCell ref="AS60:AT61"/>
    <mergeCell ref="AU60:AX61"/>
    <mergeCell ref="AY60:AZ61"/>
    <mergeCell ref="BA60:BC61"/>
    <mergeCell ref="AM68:AR69"/>
    <mergeCell ref="AS58:AT59"/>
    <mergeCell ref="AS68:AT69"/>
    <mergeCell ref="AY4:BU5"/>
    <mergeCell ref="AM6:AS6"/>
    <mergeCell ref="AU58:AX59"/>
    <mergeCell ref="AY58:AZ59"/>
    <mergeCell ref="BA58:BC59"/>
    <mergeCell ref="AM50:AT51"/>
    <mergeCell ref="AU50:BU51"/>
    <mergeCell ref="AM52:AT53"/>
    <mergeCell ref="AU52:BU53"/>
    <mergeCell ref="AS54:AT55"/>
    <mergeCell ref="AM4:AR5"/>
    <mergeCell ref="AS118:AT119"/>
    <mergeCell ref="AU118:AX119"/>
    <mergeCell ref="AU124:AX125"/>
    <mergeCell ref="F118:G119"/>
    <mergeCell ref="F120:G121"/>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AQ118:AR119"/>
    <mergeCell ref="B4:G5"/>
    <mergeCell ref="P58:R59"/>
    <mergeCell ref="P60:R61"/>
    <mergeCell ref="J50:AJ51"/>
    <mergeCell ref="BX114:CE115"/>
    <mergeCell ref="J52:AJ53"/>
    <mergeCell ref="J54:M55"/>
    <mergeCell ref="J56:M57"/>
    <mergeCell ref="B50:I51"/>
    <mergeCell ref="B52:I53"/>
    <mergeCell ref="H54:I55"/>
    <mergeCell ref="H56:I57"/>
    <mergeCell ref="H58:I59"/>
    <mergeCell ref="F54:G55"/>
    <mergeCell ref="F56:G57"/>
    <mergeCell ref="F58:G59"/>
    <mergeCell ref="B54:E57"/>
    <mergeCell ref="AY56:BU57"/>
    <mergeCell ref="B58:E61"/>
    <mergeCell ref="H60:I61"/>
    <mergeCell ref="F60:G61"/>
    <mergeCell ref="AM54:AP57"/>
    <mergeCell ref="AQ54:AR55"/>
    <mergeCell ref="AQ56:AR57"/>
    <mergeCell ref="AM58:AP61"/>
    <mergeCell ref="AQ58:AR59"/>
    <mergeCell ref="AQ60:AR61"/>
    <mergeCell ref="N56:AJ57"/>
    <mergeCell ref="CJ56:DF57"/>
    <mergeCell ref="H122:I123"/>
    <mergeCell ref="P124:R125"/>
    <mergeCell ref="J120:M121"/>
    <mergeCell ref="N120:AJ121"/>
    <mergeCell ref="J122:M123"/>
    <mergeCell ref="N122:O123"/>
    <mergeCell ref="P122:R123"/>
    <mergeCell ref="BX4:CC5"/>
    <mergeCell ref="BX68:CC69"/>
    <mergeCell ref="AY124:AZ125"/>
    <mergeCell ref="BA124:BC125"/>
    <mergeCell ref="AU122:AX123"/>
    <mergeCell ref="AY122:AZ123"/>
    <mergeCell ref="BA122:BC123"/>
    <mergeCell ref="B114:I115"/>
    <mergeCell ref="J114:AJ115"/>
    <mergeCell ref="B118:E121"/>
    <mergeCell ref="H118:I119"/>
    <mergeCell ref="AS4:AT5"/>
    <mergeCell ref="AU4:AX5"/>
    <mergeCell ref="B116:I117"/>
    <mergeCell ref="N118:AJ119"/>
    <mergeCell ref="BX70:CD70"/>
    <mergeCell ref="CJ122:CK123"/>
    <mergeCell ref="CL122:CN123"/>
    <mergeCell ref="CO122:DF123"/>
    <mergeCell ref="CD124:CE125"/>
    <mergeCell ref="CF124:CI125"/>
    <mergeCell ref="CJ124:CK125"/>
    <mergeCell ref="CL124:CN125"/>
    <mergeCell ref="CO124:DF125"/>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s>
  <phoneticPr fontId="2"/>
  <conditionalFormatting sqref="H4 N4 B7:AJ49 I6:AJ6 J50 J52 N54 N56 N60 N58 H54:I57 H58 H60 H68 N68 I70:AJ70 B71:AJ113 J114 J116 N118 N120 N124 N122 H118 H120 H122 H124 AS124 AS122 AS120 AS118 AY122 AY124 AY120 AY118 AU116 AU114 AM71:BU113 AT70:BU70 AS68 AY68 CD4 CJ4 CE6:DF6 BX7:DF49 CF52 CF50 CJ54 CJ56 CJ60 CJ58 CD54 CD56 CD58 CD60 AS4 AY4 AT6:BU6 AM7:BU49 AU50 AU52 AS54 AS56 AS58 AS60 AY54 AY56 AY58 AY60">
    <cfRule type="expression" dxfId="57" priority="27">
      <formula>$DO$2=TRUE</formula>
    </cfRule>
  </conditionalFormatting>
  <conditionalFormatting sqref="Y58 Y60">
    <cfRule type="expression" dxfId="56" priority="15">
      <formula>$BA$6=TRUE</formula>
    </cfRule>
  </conditionalFormatting>
  <conditionalFormatting sqref="S58">
    <cfRule type="expression" dxfId="55" priority="14">
      <formula>$BA$6=TRUE</formula>
    </cfRule>
  </conditionalFormatting>
  <conditionalFormatting sqref="S60">
    <cfRule type="expression" dxfId="54" priority="13">
      <formula>$BA$6=TRUE</formula>
    </cfRule>
  </conditionalFormatting>
  <conditionalFormatting sqref="BJ58 BJ60">
    <cfRule type="expression" dxfId="53" priority="12">
      <formula>$BA$6=TRUE</formula>
    </cfRule>
  </conditionalFormatting>
  <conditionalFormatting sqref="BD58">
    <cfRule type="expression" dxfId="52" priority="11">
      <formula>$BA$6=TRUE</formula>
    </cfRule>
  </conditionalFormatting>
  <conditionalFormatting sqref="BD60">
    <cfRule type="expression" dxfId="51" priority="10">
      <formula>$BA$6=TRUE</formula>
    </cfRule>
  </conditionalFormatting>
  <conditionalFormatting sqref="CU58 CU60">
    <cfRule type="expression" dxfId="50" priority="9">
      <formula>$BA$6=TRUE</formula>
    </cfRule>
  </conditionalFormatting>
  <conditionalFormatting sqref="CO58">
    <cfRule type="expression" dxfId="49" priority="8">
      <formula>$BA$6=TRUE</formula>
    </cfRule>
  </conditionalFormatting>
  <conditionalFormatting sqref="CO60">
    <cfRule type="expression" dxfId="48" priority="7">
      <formula>$BA$6=TRUE</formula>
    </cfRule>
  </conditionalFormatting>
  <conditionalFormatting sqref="Y122 Y124">
    <cfRule type="expression" dxfId="47" priority="6">
      <formula>$BA$6=TRUE</formula>
    </cfRule>
  </conditionalFormatting>
  <conditionalFormatting sqref="S122">
    <cfRule type="expression" dxfId="46" priority="5">
      <formula>$BA$6=TRUE</formula>
    </cfRule>
  </conditionalFormatting>
  <conditionalFormatting sqref="S124">
    <cfRule type="expression" dxfId="45" priority="4">
      <formula>$BA$6=TRUE</formula>
    </cfRule>
  </conditionalFormatting>
  <conditionalFormatting sqref="BJ122 BJ124">
    <cfRule type="expression" dxfId="44" priority="3">
      <formula>$BA$6=TRUE</formula>
    </cfRule>
  </conditionalFormatting>
  <conditionalFormatting sqref="BD122">
    <cfRule type="expression" dxfId="43" priority="2">
      <formula>$BA$6=TRUE</formula>
    </cfRule>
  </conditionalFormatting>
  <conditionalFormatting sqref="BD124">
    <cfRule type="expression" dxfId="42" priority="1">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 type="list" allowBlank="1" showInputMessage="1" showErrorMessage="1" sqref="S124 S60 BD58 CO60 S58 BD60 CO58 S122 BD122 BD124" xr:uid="{4F4C57AC-174A-4C77-ABF6-9E32D4FA57D0}">
      <formula1>"控除する,控除しない"</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95250</xdr:colOff>
                    <xdr:row>0</xdr:row>
                    <xdr:rowOff>104775</xdr:rowOff>
                  </from>
                  <to>
                    <xdr:col>18</xdr:col>
                    <xdr:colOff>28575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75" defaultRowHeight="12"/>
  <cols>
    <col min="1" max="1" width="2.25" style="2" customWidth="1"/>
    <col min="2" max="3" width="3.125" style="2" customWidth="1"/>
    <col min="4" max="27" width="2.25" style="2" customWidth="1"/>
    <col min="28" max="31" width="5.25" style="2" customWidth="1"/>
    <col min="32" max="37" width="3.625" style="2" customWidth="1"/>
    <col min="38" max="80" width="2.25" style="2" customWidth="1"/>
    <col min="81" max="81" width="5.25" style="2" customWidth="1"/>
    <col min="82" max="82" width="8.75" style="2" hidden="1" customWidth="1"/>
    <col min="83" max="83" width="8.75" style="2" customWidth="1"/>
    <col min="84" max="16384" width="8.75" style="2"/>
  </cols>
  <sheetData>
    <row r="1" spans="2:82" ht="12.75" thickBot="1">
      <c r="CD1" s="21" t="s">
        <v>633</v>
      </c>
    </row>
    <row r="2" spans="2:82" ht="15" thickBot="1">
      <c r="B2" s="163" t="s">
        <v>426</v>
      </c>
      <c r="C2" s="66" t="s">
        <v>425</v>
      </c>
      <c r="D2" s="65"/>
      <c r="E2" s="20"/>
      <c r="F2" s="20"/>
      <c r="G2" s="20"/>
      <c r="CD2" s="24" t="b">
        <v>0</v>
      </c>
    </row>
    <row r="3" spans="2:82" ht="12" customHeight="1">
      <c r="F3" s="20"/>
      <c r="G3" s="20"/>
    </row>
    <row r="4" spans="2:82" ht="17.649999999999999" customHeight="1" thickBot="1">
      <c r="B4" s="20" t="s">
        <v>418</v>
      </c>
      <c r="C4" s="20"/>
      <c r="D4" s="20"/>
      <c r="E4" s="20"/>
      <c r="F4" s="20"/>
      <c r="G4" s="20"/>
    </row>
    <row r="5" spans="2:82" ht="13.15" customHeight="1">
      <c r="B5" s="827" t="s">
        <v>419</v>
      </c>
      <c r="C5" s="828"/>
      <c r="D5" s="828"/>
      <c r="E5" s="828"/>
      <c r="F5" s="831" t="s">
        <v>757</v>
      </c>
      <c r="G5" s="831"/>
      <c r="H5" s="831"/>
      <c r="I5" s="831"/>
      <c r="J5" s="831"/>
      <c r="K5" s="831"/>
      <c r="L5" s="831"/>
      <c r="M5" s="831"/>
      <c r="N5" s="831"/>
      <c r="O5" s="831"/>
      <c r="P5" s="828" t="s">
        <v>420</v>
      </c>
      <c r="Q5" s="828"/>
      <c r="R5" s="828"/>
      <c r="S5" s="828"/>
      <c r="T5" s="831" t="s">
        <v>758</v>
      </c>
      <c r="U5" s="831"/>
      <c r="V5" s="831"/>
      <c r="W5" s="831"/>
      <c r="X5" s="831"/>
      <c r="Y5" s="831"/>
      <c r="Z5" s="831"/>
      <c r="AA5" s="831"/>
      <c r="AB5" s="831"/>
      <c r="AC5" s="831"/>
      <c r="AD5" s="831"/>
      <c r="AE5" s="831"/>
      <c r="AF5" s="831"/>
      <c r="AG5" s="831"/>
      <c r="AH5" s="831"/>
      <c r="AI5" s="831"/>
      <c r="AJ5" s="831"/>
      <c r="AK5" s="833"/>
    </row>
    <row r="6" spans="2:82" ht="13.15" customHeight="1" thickBot="1">
      <c r="B6" s="829"/>
      <c r="C6" s="830"/>
      <c r="D6" s="830"/>
      <c r="E6" s="830"/>
      <c r="F6" s="832"/>
      <c r="G6" s="832"/>
      <c r="H6" s="832"/>
      <c r="I6" s="832"/>
      <c r="J6" s="832"/>
      <c r="K6" s="832"/>
      <c r="L6" s="832"/>
      <c r="M6" s="832"/>
      <c r="N6" s="832"/>
      <c r="O6" s="832"/>
      <c r="P6" s="830"/>
      <c r="Q6" s="830"/>
      <c r="R6" s="830"/>
      <c r="S6" s="830"/>
      <c r="T6" s="832"/>
      <c r="U6" s="832"/>
      <c r="V6" s="832"/>
      <c r="W6" s="832"/>
      <c r="X6" s="832"/>
      <c r="Y6" s="832"/>
      <c r="Z6" s="832"/>
      <c r="AA6" s="832"/>
      <c r="AB6" s="832"/>
      <c r="AC6" s="832"/>
      <c r="AD6" s="832"/>
      <c r="AE6" s="832"/>
      <c r="AF6" s="832"/>
      <c r="AG6" s="832"/>
      <c r="AH6" s="832"/>
      <c r="AI6" s="832"/>
      <c r="AJ6" s="832"/>
      <c r="AK6" s="834"/>
    </row>
    <row r="7" spans="2:82" ht="12" customHeight="1"/>
    <row r="8" spans="2:82" ht="16.899999999999999" customHeight="1" thickBot="1">
      <c r="B8" s="20" t="s">
        <v>421</v>
      </c>
    </row>
    <row r="9" spans="2:82" ht="19.149999999999999" customHeight="1">
      <c r="B9" s="835" t="s">
        <v>806</v>
      </c>
      <c r="C9" s="836"/>
      <c r="D9" s="715" t="s">
        <v>800</v>
      </c>
      <c r="E9" s="715"/>
      <c r="F9" s="715"/>
      <c r="G9" s="715"/>
      <c r="H9" s="715"/>
      <c r="I9" s="715"/>
      <c r="J9" s="715"/>
      <c r="K9" s="715"/>
      <c r="L9" s="836" t="s">
        <v>422</v>
      </c>
      <c r="M9" s="836"/>
      <c r="N9" s="836"/>
      <c r="O9" s="836"/>
      <c r="P9" s="836"/>
      <c r="Q9" s="836"/>
      <c r="R9" s="836"/>
      <c r="S9" s="836"/>
      <c r="T9" s="836" t="s">
        <v>423</v>
      </c>
      <c r="U9" s="836"/>
      <c r="V9" s="836"/>
      <c r="W9" s="836"/>
      <c r="X9" s="836"/>
      <c r="Y9" s="836"/>
      <c r="Z9" s="836"/>
      <c r="AA9" s="836"/>
      <c r="AB9" s="836"/>
      <c r="AC9" s="836"/>
      <c r="AD9" s="836"/>
      <c r="AE9" s="836"/>
      <c r="AF9" s="836"/>
      <c r="AG9" s="836"/>
      <c r="AH9" s="836"/>
      <c r="AI9" s="836"/>
      <c r="AJ9" s="836"/>
      <c r="AK9" s="839"/>
    </row>
    <row r="10" spans="2:82" ht="24.6" customHeight="1" thickBot="1">
      <c r="B10" s="837"/>
      <c r="C10" s="838"/>
      <c r="D10" s="711"/>
      <c r="E10" s="711"/>
      <c r="F10" s="711"/>
      <c r="G10" s="711"/>
      <c r="H10" s="711"/>
      <c r="I10" s="711"/>
      <c r="J10" s="711"/>
      <c r="K10" s="711"/>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40"/>
    </row>
    <row r="11" spans="2:82" ht="24" customHeight="1">
      <c r="B11" s="820">
        <v>1</v>
      </c>
      <c r="C11" s="821"/>
      <c r="D11" s="822" t="str">
        <f t="shared" ref="D11:D15" si="0">IFERROR(IF(VLOOKUP(B11,事業所リスト,2,FALSE)=0,"",VLOOKUP(B11,事業所リスト,2,FALSE)),"")</f>
        <v>本社ビル</v>
      </c>
      <c r="E11" s="822"/>
      <c r="F11" s="822"/>
      <c r="G11" s="822"/>
      <c r="H11" s="822"/>
      <c r="I11" s="822"/>
      <c r="J11" s="822"/>
      <c r="K11" s="822"/>
      <c r="L11" s="823" t="s">
        <v>759</v>
      </c>
      <c r="M11" s="823"/>
      <c r="N11" s="823"/>
      <c r="O11" s="823"/>
      <c r="P11" s="823"/>
      <c r="Q11" s="823"/>
      <c r="R11" s="823"/>
      <c r="S11" s="823"/>
      <c r="T11" s="824" t="s">
        <v>847</v>
      </c>
      <c r="U11" s="825"/>
      <c r="V11" s="825"/>
      <c r="W11" s="825"/>
      <c r="X11" s="825"/>
      <c r="Y11" s="825"/>
      <c r="Z11" s="825"/>
      <c r="AA11" s="825"/>
      <c r="AB11" s="825"/>
      <c r="AC11" s="825"/>
      <c r="AD11" s="825"/>
      <c r="AE11" s="825"/>
      <c r="AF11" s="825"/>
      <c r="AG11" s="825"/>
      <c r="AH11" s="825"/>
      <c r="AI11" s="825"/>
      <c r="AJ11" s="825"/>
      <c r="AK11" s="826"/>
    </row>
    <row r="12" spans="2:82" ht="24" customHeight="1">
      <c r="B12" s="841">
        <v>2</v>
      </c>
      <c r="C12" s="842"/>
      <c r="D12" s="822" t="str">
        <f t="shared" si="0"/>
        <v>A支店</v>
      </c>
      <c r="E12" s="822"/>
      <c r="F12" s="822"/>
      <c r="G12" s="822"/>
      <c r="H12" s="822"/>
      <c r="I12" s="822"/>
      <c r="J12" s="822"/>
      <c r="K12" s="822"/>
      <c r="L12" s="843" t="s">
        <v>760</v>
      </c>
      <c r="M12" s="843"/>
      <c r="N12" s="843"/>
      <c r="O12" s="843"/>
      <c r="P12" s="843"/>
      <c r="Q12" s="843"/>
      <c r="R12" s="843"/>
      <c r="S12" s="843"/>
      <c r="T12" s="844" t="s">
        <v>847</v>
      </c>
      <c r="U12" s="845"/>
      <c r="V12" s="845"/>
      <c r="W12" s="845"/>
      <c r="X12" s="845"/>
      <c r="Y12" s="845"/>
      <c r="Z12" s="845"/>
      <c r="AA12" s="845"/>
      <c r="AB12" s="845"/>
      <c r="AC12" s="845"/>
      <c r="AD12" s="845"/>
      <c r="AE12" s="845"/>
      <c r="AF12" s="845"/>
      <c r="AG12" s="845"/>
      <c r="AH12" s="845"/>
      <c r="AI12" s="845"/>
      <c r="AJ12" s="845"/>
      <c r="AK12" s="846"/>
    </row>
    <row r="13" spans="2:82" ht="24" customHeight="1">
      <c r="B13" s="850">
        <v>3</v>
      </c>
      <c r="C13" s="851"/>
      <c r="D13" s="822" t="str">
        <f t="shared" si="0"/>
        <v>B支店</v>
      </c>
      <c r="E13" s="822"/>
      <c r="F13" s="822"/>
      <c r="G13" s="822"/>
      <c r="H13" s="822"/>
      <c r="I13" s="822"/>
      <c r="J13" s="822"/>
      <c r="K13" s="822"/>
      <c r="L13" s="843" t="s">
        <v>761</v>
      </c>
      <c r="M13" s="843"/>
      <c r="N13" s="843"/>
      <c r="O13" s="843"/>
      <c r="P13" s="843"/>
      <c r="Q13" s="843"/>
      <c r="R13" s="843"/>
      <c r="S13" s="843"/>
      <c r="T13" s="844" t="s">
        <v>847</v>
      </c>
      <c r="U13" s="845"/>
      <c r="V13" s="845"/>
      <c r="W13" s="845"/>
      <c r="X13" s="845"/>
      <c r="Y13" s="845"/>
      <c r="Z13" s="845"/>
      <c r="AA13" s="845"/>
      <c r="AB13" s="845"/>
      <c r="AC13" s="845"/>
      <c r="AD13" s="845"/>
      <c r="AE13" s="845"/>
      <c r="AF13" s="845"/>
      <c r="AG13" s="845"/>
      <c r="AH13" s="845"/>
      <c r="AI13" s="845"/>
      <c r="AJ13" s="845"/>
      <c r="AK13" s="846"/>
    </row>
    <row r="14" spans="2:82" ht="24" customHeight="1">
      <c r="B14" s="850">
        <v>4</v>
      </c>
      <c r="C14" s="851"/>
      <c r="D14" s="858" t="str">
        <f t="shared" si="0"/>
        <v/>
      </c>
      <c r="E14" s="859"/>
      <c r="F14" s="859"/>
      <c r="G14" s="859"/>
      <c r="H14" s="859"/>
      <c r="I14" s="859"/>
      <c r="J14" s="859"/>
      <c r="K14" s="860"/>
      <c r="L14" s="861"/>
      <c r="M14" s="861"/>
      <c r="N14" s="861"/>
      <c r="O14" s="861"/>
      <c r="P14" s="861"/>
      <c r="Q14" s="861"/>
      <c r="R14" s="861"/>
      <c r="S14" s="861"/>
      <c r="T14" s="844"/>
      <c r="U14" s="845"/>
      <c r="V14" s="845"/>
      <c r="W14" s="845"/>
      <c r="X14" s="845"/>
      <c r="Y14" s="845"/>
      <c r="Z14" s="845"/>
      <c r="AA14" s="845"/>
      <c r="AB14" s="845"/>
      <c r="AC14" s="845"/>
      <c r="AD14" s="845"/>
      <c r="AE14" s="845"/>
      <c r="AF14" s="845"/>
      <c r="AG14" s="845"/>
      <c r="AH14" s="845"/>
      <c r="AI14" s="845"/>
      <c r="AJ14" s="845"/>
      <c r="AK14" s="846"/>
    </row>
    <row r="15" spans="2:82" ht="24" customHeight="1" thickBot="1">
      <c r="B15" s="852">
        <v>5</v>
      </c>
      <c r="C15" s="853"/>
      <c r="D15" s="854" t="str">
        <f t="shared" si="0"/>
        <v/>
      </c>
      <c r="E15" s="855"/>
      <c r="F15" s="855"/>
      <c r="G15" s="855"/>
      <c r="H15" s="855"/>
      <c r="I15" s="855"/>
      <c r="J15" s="855"/>
      <c r="K15" s="856"/>
      <c r="L15" s="857"/>
      <c r="M15" s="857"/>
      <c r="N15" s="857"/>
      <c r="O15" s="857"/>
      <c r="P15" s="857"/>
      <c r="Q15" s="857"/>
      <c r="R15" s="857"/>
      <c r="S15" s="857"/>
      <c r="T15" s="847"/>
      <c r="U15" s="848"/>
      <c r="V15" s="848"/>
      <c r="W15" s="848"/>
      <c r="X15" s="848"/>
      <c r="Y15" s="848"/>
      <c r="Z15" s="848"/>
      <c r="AA15" s="848"/>
      <c r="AB15" s="848"/>
      <c r="AC15" s="848"/>
      <c r="AD15" s="848"/>
      <c r="AE15" s="848"/>
      <c r="AF15" s="848"/>
      <c r="AG15" s="848"/>
      <c r="AH15" s="848"/>
      <c r="AI15" s="848"/>
      <c r="AJ15" s="848"/>
      <c r="AK15" s="849"/>
    </row>
    <row r="16" spans="2:82" ht="12" customHeight="1">
      <c r="C16" s="53"/>
    </row>
    <row r="17" spans="2:37" ht="12" customHeight="1" thickBot="1">
      <c r="B17" s="20" t="s">
        <v>424</v>
      </c>
      <c r="C17" s="53"/>
    </row>
    <row r="18" spans="2:37" ht="12" customHeight="1">
      <c r="B18" s="16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37" ht="12" customHeight="1">
      <c r="B19" s="167"/>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row>
    <row r="20" spans="2:37" ht="12" customHeight="1">
      <c r="B20" s="167"/>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1"/>
    </row>
    <row r="21" spans="2:37" ht="12" customHeight="1">
      <c r="B21" s="167"/>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1"/>
    </row>
    <row r="22" spans="2:37" ht="12" customHeight="1">
      <c r="B22" s="167"/>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1"/>
    </row>
    <row r="23" spans="2:37" ht="12" customHeight="1">
      <c r="B23" s="167"/>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1"/>
    </row>
    <row r="24" spans="2:37" ht="12" customHeight="1">
      <c r="B24" s="167"/>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2" customHeight="1">
      <c r="B25" s="167"/>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row>
    <row r="26" spans="2:37" ht="12" customHeight="1">
      <c r="B26" s="167"/>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row>
    <row r="27" spans="2:37" ht="12" customHeight="1">
      <c r="B27" s="167"/>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row>
    <row r="28" spans="2:37" ht="12" customHeight="1">
      <c r="B28" s="167"/>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1"/>
    </row>
    <row r="29" spans="2:37" ht="12" customHeight="1">
      <c r="B29" s="167"/>
      <c r="C29" s="70"/>
      <c r="D29" s="70"/>
      <c r="E29" s="70"/>
      <c r="F29" s="70"/>
      <c r="G29" s="70"/>
      <c r="H29" s="70"/>
      <c r="I29" s="70"/>
      <c r="J29" s="70"/>
      <c r="K29" s="70"/>
      <c r="L29" s="70"/>
      <c r="M29" s="70"/>
      <c r="N29" s="168"/>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2" customHeight="1">
      <c r="B30" s="167"/>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7" ht="12" customHeight="1">
      <c r="B31" s="167"/>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2:37" ht="12" customHeight="1">
      <c r="B32" s="167"/>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1"/>
    </row>
    <row r="33" spans="2:37" ht="12" customHeight="1">
      <c r="B33" s="167"/>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2:37" ht="12" customHeight="1">
      <c r="B34" s="167"/>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1"/>
    </row>
    <row r="35" spans="2:37" ht="12" customHeight="1">
      <c r="B35" s="167"/>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1"/>
    </row>
    <row r="36" spans="2:37" ht="12" customHeight="1">
      <c r="B36" s="167"/>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1"/>
    </row>
    <row r="37" spans="2:37" ht="12" customHeight="1">
      <c r="B37" s="167"/>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1"/>
    </row>
    <row r="38" spans="2:37" ht="12" customHeight="1">
      <c r="B38" s="167"/>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2:37" ht="12" customHeight="1">
      <c r="B39" s="16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row>
    <row r="40" spans="2:37" ht="12" customHeight="1">
      <c r="B40" s="167"/>
      <c r="C40" s="70"/>
      <c r="D40" s="70"/>
      <c r="E40" s="169"/>
      <c r="F40" s="169"/>
      <c r="G40" s="169"/>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row>
    <row r="41" spans="2:37" ht="12" customHeight="1">
      <c r="B41" s="167"/>
      <c r="C41" s="70"/>
      <c r="D41" s="70"/>
      <c r="E41" s="169"/>
      <c r="F41" s="169"/>
      <c r="G41" s="169"/>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1"/>
    </row>
    <row r="42" spans="2:37" ht="12" customHeight="1">
      <c r="B42" s="167"/>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1"/>
    </row>
    <row r="43" spans="2:37" ht="12" customHeight="1">
      <c r="B43" s="167"/>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1"/>
    </row>
    <row r="44" spans="2:37" ht="12" customHeight="1">
      <c r="B44" s="167"/>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1"/>
    </row>
    <row r="45" spans="2:37" ht="12" customHeight="1">
      <c r="B45" s="167"/>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1"/>
    </row>
    <row r="46" spans="2:37" ht="12" customHeight="1">
      <c r="B46" s="167"/>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1"/>
    </row>
    <row r="47" spans="2:37" ht="12" customHeight="1">
      <c r="B47" s="167"/>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1"/>
    </row>
    <row r="48" spans="2:37" ht="12" customHeight="1">
      <c r="B48" s="167"/>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row>
    <row r="49" spans="2:37" ht="12" customHeight="1">
      <c r="B49" s="167"/>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row>
    <row r="50" spans="2:37" ht="12" customHeight="1">
      <c r="B50" s="167"/>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1"/>
    </row>
    <row r="51" spans="2:37" ht="12" customHeight="1">
      <c r="B51" s="167"/>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1"/>
    </row>
    <row r="52" spans="2:37" ht="12" customHeight="1">
      <c r="B52" s="167"/>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1"/>
    </row>
    <row r="53" spans="2:37" ht="12" customHeight="1">
      <c r="B53" s="167"/>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1"/>
    </row>
    <row r="54" spans="2:37" ht="12" customHeight="1">
      <c r="B54" s="167"/>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row>
    <row r="55" spans="2:37" ht="42" customHeight="1">
      <c r="B55" s="167"/>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row>
    <row r="56" spans="2:37" ht="12" customHeight="1">
      <c r="B56" s="167"/>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1"/>
    </row>
    <row r="57" spans="2:37" ht="42" customHeight="1">
      <c r="B57" s="167"/>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1"/>
    </row>
    <row r="58" spans="2:37" ht="12" customHeight="1">
      <c r="B58" s="167"/>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row>
    <row r="59" spans="2:37" ht="42" customHeight="1">
      <c r="B59" s="167"/>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1"/>
    </row>
    <row r="60" spans="2:37" ht="12" customHeight="1" thickBot="1">
      <c r="B60" s="170"/>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2"/>
    </row>
    <row r="61" spans="2:37" ht="12" customHeight="1">
      <c r="B61" s="4" t="s">
        <v>738</v>
      </c>
      <c r="C61" s="173"/>
      <c r="D61" s="173"/>
    </row>
    <row r="62" spans="2:37" ht="12" customHeight="1">
      <c r="B62" s="4" t="s">
        <v>730</v>
      </c>
      <c r="C62" s="173"/>
      <c r="D62" s="173"/>
    </row>
    <row r="63" spans="2:37" ht="12" customHeight="1"/>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sheetData>
  <sheetProtection algorithmName="SHA-512" hashValue="vf44JYKxD/pkCph2qdMxlwH1zKdfs/nEnt6x3z0tZINaWk2HPl3z+YastJBuLx/QlO+aMYCy3TUzeavvc9MZxQ==" saltValue="ds58XmVFt945LrcgvY9R8A==" spinCount="100000" sheet="1" scenarios="1" formatRows="0"/>
  <mergeCells count="28">
    <mergeCell ref="T14:AK14"/>
    <mergeCell ref="T15:AK15"/>
    <mergeCell ref="B13:C13"/>
    <mergeCell ref="D13:K13"/>
    <mergeCell ref="L13:S13"/>
    <mergeCell ref="B15:C15"/>
    <mergeCell ref="D15:K15"/>
    <mergeCell ref="L15:S15"/>
    <mergeCell ref="B14:C14"/>
    <mergeCell ref="D14:K14"/>
    <mergeCell ref="L14:S14"/>
    <mergeCell ref="B12:C12"/>
    <mergeCell ref="D12:K12"/>
    <mergeCell ref="L12:S12"/>
    <mergeCell ref="T12:AK12"/>
    <mergeCell ref="T13:AK13"/>
    <mergeCell ref="B11:C11"/>
    <mergeCell ref="D11:K11"/>
    <mergeCell ref="L11:S11"/>
    <mergeCell ref="T11:AK11"/>
    <mergeCell ref="B5:E6"/>
    <mergeCell ref="F5:O6"/>
    <mergeCell ref="P5:S6"/>
    <mergeCell ref="T5:AK6"/>
    <mergeCell ref="B9:C10"/>
    <mergeCell ref="D9:K10"/>
    <mergeCell ref="L9:S10"/>
    <mergeCell ref="T9:AK10"/>
  </mergeCells>
  <phoneticPr fontId="2"/>
  <conditionalFormatting sqref="F5:O6 T5:AK6 B11:C11 L11:AK11">
    <cfRule type="expression" dxfId="41" priority="91">
      <formula>$CD$2=TRUE</formula>
    </cfRule>
  </conditionalFormatting>
  <conditionalFormatting sqref="B13:AK14 B12:C12 L12:AK12 D11:K12">
    <cfRule type="expression" dxfId="40" priority="3">
      <formula>$CD$2=TRUE</formula>
    </cfRule>
  </conditionalFormatting>
  <conditionalFormatting sqref="B15:AK15 B18:AK60">
    <cfRule type="expression" dxfId="39" priority="1">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95250</xdr:colOff>
                    <xdr:row>0</xdr:row>
                    <xdr:rowOff>104775</xdr:rowOff>
                  </from>
                  <to>
                    <xdr:col>14</xdr:col>
                    <xdr:colOff>76200</xdr:colOff>
                    <xdr:row>1</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cols>
    <col min="1" max="1" width="2.25" style="2" customWidth="1"/>
    <col min="2" max="2" width="5.5" style="2" customWidth="1"/>
    <col min="3" max="3" width="15" style="2" customWidth="1"/>
    <col min="4" max="4" width="27.625" style="2" customWidth="1"/>
    <col min="5" max="5" width="6.75" style="2" customWidth="1"/>
    <col min="6" max="8" width="7.75" style="2" customWidth="1"/>
    <col min="9" max="9" width="4.625" style="2" customWidth="1"/>
    <col min="10" max="10" width="27.625" style="2" customWidth="1"/>
    <col min="11" max="11" width="4.625" style="2" customWidth="1"/>
    <col min="12" max="12" width="37" style="2" customWidth="1"/>
    <col min="13" max="29" width="2.25" style="175" customWidth="1"/>
    <col min="30" max="30" width="5.125" style="175" customWidth="1"/>
    <col min="31" max="31" width="9" style="175" hidden="1" customWidth="1"/>
    <col min="32" max="72" width="2.25" style="175" customWidth="1"/>
    <col min="73" max="74" width="8.75" style="175"/>
    <col min="75" max="75" width="6.125" style="175" customWidth="1"/>
    <col min="76" max="76" width="8.75" style="175"/>
    <col min="77" max="77" width="4.625" style="175" customWidth="1"/>
    <col min="78" max="78" width="10.125" style="175" customWidth="1"/>
    <col min="79" max="79" width="6.5" style="175" customWidth="1"/>
    <col min="80" max="16384" width="8.75" style="175"/>
  </cols>
  <sheetData>
    <row r="1" spans="2:31" ht="12" customHeight="1"/>
    <row r="2" spans="2:31" ht="15" thickBot="1">
      <c r="B2" s="97" t="s">
        <v>456</v>
      </c>
      <c r="C2" s="98" t="s">
        <v>455</v>
      </c>
      <c r="D2" s="78"/>
      <c r="AE2" s="175" t="s">
        <v>633</v>
      </c>
    </row>
    <row r="3" spans="2:31" ht="12" customHeight="1" thickBot="1">
      <c r="B3" s="79"/>
      <c r="C3" s="79"/>
      <c r="D3" s="79"/>
      <c r="AE3" s="24" t="b">
        <v>0</v>
      </c>
    </row>
    <row r="4" spans="2:31" ht="15" customHeight="1">
      <c r="B4" s="868" t="s">
        <v>801</v>
      </c>
      <c r="C4" s="871" t="s">
        <v>427</v>
      </c>
      <c r="D4" s="871" t="s">
        <v>410</v>
      </c>
      <c r="E4" s="862" t="s">
        <v>437</v>
      </c>
      <c r="F4" s="877" t="s">
        <v>428</v>
      </c>
      <c r="G4" s="877"/>
      <c r="H4" s="877"/>
      <c r="I4" s="862" t="s">
        <v>737</v>
      </c>
      <c r="J4" s="863"/>
      <c r="K4" s="871" t="s">
        <v>429</v>
      </c>
      <c r="L4" s="874" t="s">
        <v>430</v>
      </c>
    </row>
    <row r="5" spans="2:31" ht="12" customHeight="1">
      <c r="B5" s="869"/>
      <c r="C5" s="872"/>
      <c r="D5" s="872"/>
      <c r="E5" s="864"/>
      <c r="F5" s="403" t="s">
        <v>1017</v>
      </c>
      <c r="G5" s="403" t="s">
        <v>1016</v>
      </c>
      <c r="H5" s="246" t="s">
        <v>1011</v>
      </c>
      <c r="I5" s="864"/>
      <c r="J5" s="865"/>
      <c r="K5" s="872"/>
      <c r="L5" s="875"/>
    </row>
    <row r="6" spans="2:31" ht="13.15" customHeight="1" thickBot="1">
      <c r="B6" s="870"/>
      <c r="C6" s="873"/>
      <c r="D6" s="873"/>
      <c r="E6" s="866"/>
      <c r="F6" s="247" t="s">
        <v>436</v>
      </c>
      <c r="G6" s="247" t="s">
        <v>436</v>
      </c>
      <c r="H6" s="247" t="s">
        <v>436</v>
      </c>
      <c r="I6" s="866"/>
      <c r="J6" s="867"/>
      <c r="K6" s="873"/>
      <c r="L6" s="876"/>
    </row>
    <row r="7" spans="2:31" ht="24" customHeight="1">
      <c r="B7" s="288">
        <v>1</v>
      </c>
      <c r="C7" s="289">
        <v>1</v>
      </c>
      <c r="D7" s="290" t="s">
        <v>762</v>
      </c>
      <c r="E7" s="294" t="s">
        <v>768</v>
      </c>
      <c r="F7" s="295" t="s">
        <v>434</v>
      </c>
      <c r="G7" s="295" t="s">
        <v>434</v>
      </c>
      <c r="H7" s="295" t="s">
        <v>434</v>
      </c>
      <c r="I7" s="296"/>
      <c r="J7" s="248" t="str">
        <f t="shared" ref="J7:J19" si="0">IFERROR(VLOOKUP(I7,$BZ$98:$CA$100,2,FALSE),"←記号を選択してください")</f>
        <v>←記号を選択してください</v>
      </c>
      <c r="K7" s="80"/>
      <c r="L7" s="229"/>
    </row>
    <row r="8" spans="2:31" ht="24" customHeight="1">
      <c r="B8" s="291">
        <v>1</v>
      </c>
      <c r="C8" s="292">
        <v>2</v>
      </c>
      <c r="D8" s="293" t="s">
        <v>763</v>
      </c>
      <c r="E8" s="297" t="s">
        <v>769</v>
      </c>
      <c r="F8" s="298" t="s">
        <v>435</v>
      </c>
      <c r="G8" s="298" t="s">
        <v>434</v>
      </c>
      <c r="H8" s="298" t="s">
        <v>434</v>
      </c>
      <c r="I8" s="299"/>
      <c r="J8" s="250" t="str">
        <f t="shared" si="0"/>
        <v>←記号を選択してください</v>
      </c>
      <c r="K8" s="85"/>
      <c r="L8" s="99"/>
    </row>
    <row r="9" spans="2:31" ht="24" customHeight="1">
      <c r="B9" s="291">
        <v>1</v>
      </c>
      <c r="C9" s="292">
        <v>3</v>
      </c>
      <c r="D9" s="293" t="s">
        <v>764</v>
      </c>
      <c r="E9" s="297" t="s">
        <v>769</v>
      </c>
      <c r="F9" s="298" t="s">
        <v>434</v>
      </c>
      <c r="G9" s="298" t="s">
        <v>434</v>
      </c>
      <c r="H9" s="298" t="s">
        <v>434</v>
      </c>
      <c r="I9" s="299"/>
      <c r="J9" s="250" t="str">
        <f t="shared" si="0"/>
        <v>←記号を選択してください</v>
      </c>
      <c r="K9" s="85"/>
      <c r="L9" s="99"/>
    </row>
    <row r="10" spans="2:31" ht="24" customHeight="1">
      <c r="B10" s="291">
        <v>1</v>
      </c>
      <c r="C10" s="292">
        <v>4</v>
      </c>
      <c r="D10" s="293" t="s">
        <v>765</v>
      </c>
      <c r="E10" s="297" t="s">
        <v>769</v>
      </c>
      <c r="F10" s="298" t="s">
        <v>434</v>
      </c>
      <c r="G10" s="298" t="s">
        <v>443</v>
      </c>
      <c r="H10" s="298" t="s">
        <v>434</v>
      </c>
      <c r="I10" s="299"/>
      <c r="J10" s="250" t="str">
        <f t="shared" si="0"/>
        <v>←記号を選択してください</v>
      </c>
      <c r="K10" s="302" t="s">
        <v>434</v>
      </c>
      <c r="L10" s="300" t="s">
        <v>770</v>
      </c>
    </row>
    <row r="11" spans="2:31" ht="24" customHeight="1">
      <c r="B11" s="291">
        <v>1</v>
      </c>
      <c r="C11" s="292">
        <v>5</v>
      </c>
      <c r="D11" s="293" t="s">
        <v>766</v>
      </c>
      <c r="E11" s="297" t="s">
        <v>769</v>
      </c>
      <c r="F11" s="298" t="s">
        <v>434</v>
      </c>
      <c r="G11" s="298" t="s">
        <v>434</v>
      </c>
      <c r="H11" s="298" t="s">
        <v>434</v>
      </c>
      <c r="I11" s="299"/>
      <c r="J11" s="250" t="str">
        <f t="shared" si="0"/>
        <v>←記号を選択してください</v>
      </c>
      <c r="K11" s="85"/>
      <c r="L11" s="99"/>
    </row>
    <row r="12" spans="2:31" ht="24" customHeight="1">
      <c r="B12" s="291">
        <v>2</v>
      </c>
      <c r="C12" s="292">
        <v>6</v>
      </c>
      <c r="D12" s="293" t="s">
        <v>762</v>
      </c>
      <c r="E12" s="297" t="s">
        <v>768</v>
      </c>
      <c r="F12" s="298" t="s">
        <v>435</v>
      </c>
      <c r="G12" s="298" t="s">
        <v>434</v>
      </c>
      <c r="H12" s="298" t="s">
        <v>434</v>
      </c>
      <c r="I12" s="299"/>
      <c r="J12" s="250" t="str">
        <f t="shared" si="0"/>
        <v>←記号を選択してください</v>
      </c>
      <c r="K12" s="85"/>
      <c r="L12" s="99"/>
    </row>
    <row r="13" spans="2:31" ht="24" customHeight="1">
      <c r="B13" s="291">
        <v>2</v>
      </c>
      <c r="C13" s="292">
        <v>7</v>
      </c>
      <c r="D13" s="293" t="s">
        <v>763</v>
      </c>
      <c r="E13" s="297" t="s">
        <v>769</v>
      </c>
      <c r="F13" s="298" t="s">
        <v>434</v>
      </c>
      <c r="G13" s="298" t="s">
        <v>434</v>
      </c>
      <c r="H13" s="298" t="s">
        <v>434</v>
      </c>
      <c r="I13" s="299"/>
      <c r="J13" s="250" t="str">
        <f t="shared" si="0"/>
        <v>←記号を選択してください</v>
      </c>
      <c r="K13" s="85"/>
      <c r="L13" s="99"/>
    </row>
    <row r="14" spans="2:31" ht="24" customHeight="1">
      <c r="B14" s="291">
        <v>3</v>
      </c>
      <c r="C14" s="292">
        <v>8</v>
      </c>
      <c r="D14" s="293" t="s">
        <v>762</v>
      </c>
      <c r="E14" s="297" t="s">
        <v>768</v>
      </c>
      <c r="F14" s="298" t="s">
        <v>435</v>
      </c>
      <c r="G14" s="298" t="s">
        <v>434</v>
      </c>
      <c r="H14" s="298" t="s">
        <v>434</v>
      </c>
      <c r="I14" s="299"/>
      <c r="J14" s="250" t="str">
        <f t="shared" si="0"/>
        <v>←記号を選択してください</v>
      </c>
      <c r="K14" s="85"/>
      <c r="L14" s="99"/>
    </row>
    <row r="15" spans="2:31" ht="24" customHeight="1">
      <c r="B15" s="291">
        <v>3</v>
      </c>
      <c r="C15" s="292">
        <v>9</v>
      </c>
      <c r="D15" s="293" t="s">
        <v>763</v>
      </c>
      <c r="E15" s="297" t="s">
        <v>769</v>
      </c>
      <c r="F15" s="249"/>
      <c r="G15" s="298" t="s">
        <v>434</v>
      </c>
      <c r="H15" s="298" t="s">
        <v>434</v>
      </c>
      <c r="I15" s="299"/>
      <c r="J15" s="250" t="str">
        <f t="shared" si="0"/>
        <v>←記号を選択してください</v>
      </c>
      <c r="K15" s="85"/>
      <c r="L15" s="99"/>
    </row>
    <row r="16" spans="2:31" ht="24" customHeight="1">
      <c r="B16" s="291">
        <v>3</v>
      </c>
      <c r="C16" s="292">
        <v>10</v>
      </c>
      <c r="D16" s="293" t="s">
        <v>767</v>
      </c>
      <c r="E16" s="297" t="s">
        <v>769</v>
      </c>
      <c r="F16" s="249"/>
      <c r="G16" s="298" t="s">
        <v>435</v>
      </c>
      <c r="H16" s="298" t="s">
        <v>435</v>
      </c>
      <c r="I16" s="299" t="s">
        <v>756</v>
      </c>
      <c r="J16" s="301" t="str">
        <f t="shared" si="0"/>
        <v>少量排出源に該当するため</v>
      </c>
      <c r="K16" s="85"/>
      <c r="L16" s="300" t="s">
        <v>771</v>
      </c>
    </row>
    <row r="17" spans="2:12" ht="24" customHeight="1">
      <c r="B17" s="81"/>
      <c r="C17" s="256"/>
      <c r="D17" s="101"/>
      <c r="E17" s="82"/>
      <c r="F17" s="249"/>
      <c r="G17" s="298"/>
      <c r="H17" s="298"/>
      <c r="I17" s="84"/>
      <c r="J17" s="250" t="str">
        <f t="shared" si="0"/>
        <v>←記号を選択してください</v>
      </c>
      <c r="K17" s="85"/>
      <c r="L17" s="99"/>
    </row>
    <row r="18" spans="2:12" ht="24" customHeight="1">
      <c r="B18" s="81"/>
      <c r="C18" s="256"/>
      <c r="D18" s="101"/>
      <c r="E18" s="82"/>
      <c r="F18" s="249"/>
      <c r="G18" s="298"/>
      <c r="H18" s="298"/>
      <c r="I18" s="84"/>
      <c r="J18" s="250" t="str">
        <f t="shared" si="0"/>
        <v>←記号を選択してください</v>
      </c>
      <c r="K18" s="85"/>
      <c r="L18" s="99"/>
    </row>
    <row r="19" spans="2:12" ht="24" customHeight="1" thickBot="1">
      <c r="B19" s="86"/>
      <c r="C19" s="257"/>
      <c r="D19" s="102"/>
      <c r="E19" s="87"/>
      <c r="F19" s="251"/>
      <c r="G19" s="404"/>
      <c r="H19" s="404"/>
      <c r="I19" s="88"/>
      <c r="J19" s="252" t="str">
        <f t="shared" si="0"/>
        <v>←記号を選択してください</v>
      </c>
      <c r="K19" s="89"/>
      <c r="L19" s="100"/>
    </row>
    <row r="20" spans="2:12" ht="12" customHeight="1"/>
    <row r="21" spans="2:12" ht="12" customHeight="1">
      <c r="B21" s="3" t="s">
        <v>448</v>
      </c>
      <c r="C21" s="2" t="s">
        <v>673</v>
      </c>
    </row>
    <row r="22" spans="2:12" ht="12" customHeight="1">
      <c r="B22" s="3"/>
      <c r="C22" s="2" t="s">
        <v>449</v>
      </c>
    </row>
    <row r="23" spans="2:12" ht="12" customHeight="1">
      <c r="B23" s="3" t="s">
        <v>450</v>
      </c>
      <c r="C23" s="222" t="s">
        <v>674</v>
      </c>
    </row>
    <row r="24" spans="2:12" ht="12" customHeight="1">
      <c r="B24" s="3"/>
      <c r="C24" s="2" t="s">
        <v>526</v>
      </c>
      <c r="D24" s="223"/>
    </row>
    <row r="25" spans="2:12" ht="12" customHeight="1">
      <c r="B25" s="3"/>
      <c r="C25" s="2" t="s">
        <v>819</v>
      </c>
      <c r="D25" s="223"/>
    </row>
    <row r="26" spans="2:12" ht="12" customHeight="1">
      <c r="B26" s="3" t="s">
        <v>451</v>
      </c>
      <c r="C26" s="224" t="s">
        <v>675</v>
      </c>
    </row>
    <row r="27" spans="2:12" ht="12" customHeight="1">
      <c r="B27" s="3"/>
      <c r="C27" s="30" t="s">
        <v>671</v>
      </c>
    </row>
    <row r="28" spans="2:12" ht="12" customHeight="1">
      <c r="B28" s="3" t="s">
        <v>452</v>
      </c>
      <c r="C28" s="2" t="s">
        <v>672</v>
      </c>
    </row>
    <row r="29" spans="2:12" ht="12" customHeight="1">
      <c r="B29" s="3"/>
      <c r="C29" s="2" t="s">
        <v>527</v>
      </c>
    </row>
    <row r="30" spans="2:12" ht="12" customHeight="1">
      <c r="B30" s="3" t="s">
        <v>453</v>
      </c>
      <c r="C30" s="2" t="s">
        <v>528</v>
      </c>
    </row>
    <row r="31" spans="2:12" ht="12" customHeight="1">
      <c r="B31" s="3" t="s">
        <v>454</v>
      </c>
      <c r="C31" s="197" t="s">
        <v>850</v>
      </c>
    </row>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4:79" ht="12" customHeight="1" thickBot="1">
      <c r="BV97" s="175" t="s">
        <v>439</v>
      </c>
      <c r="BW97" s="267"/>
      <c r="BX97" s="175" t="s">
        <v>440</v>
      </c>
      <c r="BZ97" s="175" t="s">
        <v>441</v>
      </c>
    </row>
    <row r="98" spans="74:79" ht="12" customHeight="1">
      <c r="BV98" s="268" t="s">
        <v>431</v>
      </c>
      <c r="BW98" s="267"/>
      <c r="BX98" s="268" t="s">
        <v>434</v>
      </c>
      <c r="BZ98" s="269" t="s">
        <v>446</v>
      </c>
      <c r="CA98" s="270" t="s">
        <v>444</v>
      </c>
    </row>
    <row r="99" spans="74:79" ht="12" customHeight="1">
      <c r="BV99" s="271" t="s">
        <v>432</v>
      </c>
      <c r="BX99" s="272" t="s">
        <v>443</v>
      </c>
      <c r="BZ99" s="273" t="s">
        <v>442</v>
      </c>
      <c r="CA99" s="195" t="s">
        <v>445</v>
      </c>
    </row>
    <row r="100" spans="74:79" ht="12" customHeight="1" thickBot="1">
      <c r="BV100" s="271" t="s">
        <v>438</v>
      </c>
      <c r="BX100" s="274" t="s">
        <v>435</v>
      </c>
      <c r="BZ100" s="275" t="s">
        <v>447</v>
      </c>
      <c r="CA100" s="276" t="s">
        <v>721</v>
      </c>
    </row>
    <row r="101" spans="74:79" ht="12" customHeight="1" thickBot="1">
      <c r="BV101" s="274" t="s">
        <v>433</v>
      </c>
    </row>
    <row r="102" spans="74:79" ht="12" customHeight="1"/>
    <row r="103" spans="74:79" ht="12" customHeight="1"/>
    <row r="104" spans="74:79" ht="12" customHeight="1"/>
    <row r="105" spans="74:79" ht="12" customHeight="1"/>
    <row r="106" spans="74:79" ht="12" customHeight="1"/>
    <row r="107" spans="74:79" ht="12" customHeight="1"/>
    <row r="108" spans="74:79" ht="12" customHeight="1"/>
    <row r="109" spans="74:79" ht="12" customHeight="1"/>
    <row r="110" spans="74:79" ht="12" customHeight="1"/>
    <row r="111" spans="74:79" ht="12" customHeight="1"/>
    <row r="112" spans="74:7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XYGsqqhrEt7jcpnNpCtPtZdY5wRICdzQOhxqUYpTdxVtFlJT2fLtg8jGJWr2HqtxLc1yhQ9+5K4XY8JQ4tNzrQ==" saltValue="kwwAl+jwuWjbaNatHMQttg=="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E19 I7:L19">
    <cfRule type="expression" dxfId="38" priority="13">
      <formula>$AE$3=TRUE</formula>
    </cfRule>
  </conditionalFormatting>
  <conditionalFormatting sqref="F15:F19">
    <cfRule type="expression" dxfId="37" priority="5">
      <formula>$AE$3=TRUE</formula>
    </cfRule>
  </conditionalFormatting>
  <conditionalFormatting sqref="F7:F14">
    <cfRule type="expression" dxfId="36" priority="4">
      <formula>$AE$3=TRUE</formula>
    </cfRule>
  </conditionalFormatting>
  <conditionalFormatting sqref="G7:H19">
    <cfRule type="expression" dxfId="35" priority="1">
      <formula>$AE$3=TRUE</formula>
    </cfRule>
  </conditionalFormatting>
  <conditionalFormatting sqref="G7:G19">
    <cfRule type="expression" dxfId="34" priority="3">
      <formula>$G$5="令和5"</formula>
    </cfRule>
  </conditionalFormatting>
  <conditionalFormatting sqref="F7:F19">
    <cfRule type="expression" dxfId="33" priority="2">
      <formula>$F$5="令和5"</formula>
    </cfRule>
  </conditionalFormatting>
  <dataValidations count="8">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15:F19 G7:H19" xr:uid="{3B3A1401-29A7-43A7-8AB7-D6AA7C214B11}">
      <formula1>$BX$98:$BX$100</formula1>
    </dataValidation>
    <dataValidation type="list" allowBlank="1" showInputMessage="1" showErrorMessage="1" sqref="H5" xr:uid="{87F8F280-344E-4492-944D-321C8C297736}">
      <formula1>"令和5,令和3"</formula1>
    </dataValidation>
    <dataValidation type="list" allowBlank="1" showInputMessage="1" showErrorMessage="1" sqref="F5" xr:uid="{AFCDFB8F-2535-43C8-9C66-8208472C7CCE}">
      <formula1>"令和3,令和5"</formula1>
    </dataValidation>
    <dataValidation type="list" allowBlank="1" showInputMessage="1" showErrorMessage="1" sqref="G5" xr:uid="{734E3D64-69D0-46D6-B7FF-0B43F622726B}">
      <formula1>"令和4,令和5"</formula1>
    </dataValidation>
    <dataValidation type="list" allowBlank="1" showInputMessage="1" showErrorMessage="1" sqref="F7:F14" xr:uid="{B082D95A-FA75-497A-9116-30C6F3557F37}">
      <formula1>$AG$23:$AG$25</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95250</xdr:rowOff>
                  </from>
                  <to>
                    <xdr:col>3</xdr:col>
                    <xdr:colOff>1676400</xdr:colOff>
                    <xdr:row>1</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G208"/>
  <sheetViews>
    <sheetView showGridLines="0" view="pageBreakPreview" zoomScale="80" zoomScaleNormal="100" zoomScaleSheetLayoutView="80" workbookViewId="0"/>
  </sheetViews>
  <sheetFormatPr defaultColWidth="8.75" defaultRowHeight="12"/>
  <cols>
    <col min="1" max="1" width="2.25" style="2" customWidth="1"/>
    <col min="2" max="2" width="5.625" style="2" customWidth="1"/>
    <col min="3" max="3" width="6.75" style="2" customWidth="1"/>
    <col min="4" max="4" width="14.75" style="2" customWidth="1"/>
    <col min="5" max="5" width="27" style="2" customWidth="1"/>
    <col min="6" max="8" width="13.625" style="2" customWidth="1"/>
    <col min="9" max="10" width="6.75" style="2" customWidth="1"/>
    <col min="11" max="11" width="13" style="2" customWidth="1"/>
    <col min="12" max="12" width="4.625" style="2" customWidth="1"/>
    <col min="13" max="13" width="13.75" style="2" customWidth="1"/>
    <col min="14" max="14" width="4.625" style="2" customWidth="1"/>
    <col min="15" max="15" width="35.625" style="2" customWidth="1"/>
    <col min="16" max="52" width="2.25" style="2" customWidth="1"/>
    <col min="53" max="53" width="2.25" style="2" hidden="1" customWidth="1"/>
    <col min="54" max="54" width="7.625" style="2" hidden="1" customWidth="1"/>
    <col min="55" max="55" width="2.25" style="2" hidden="1" customWidth="1"/>
    <col min="56" max="64" width="2.25" style="2" customWidth="1"/>
    <col min="65" max="65" width="2.25" style="35" customWidth="1"/>
    <col min="66" max="75" width="2.25" style="2" customWidth="1"/>
    <col min="76" max="76" width="8.75" style="2"/>
    <col min="77" max="77" width="36.625" style="2" customWidth="1"/>
    <col min="78" max="78" width="8.75" style="2"/>
    <col min="79" max="79" width="6.125" style="2" customWidth="1"/>
    <col min="80" max="80" width="8.75" style="2"/>
    <col min="81" max="81" width="8.25" style="2" customWidth="1"/>
    <col min="82" max="82" width="9.75" style="2" customWidth="1"/>
    <col min="83" max="83" width="6.5" style="2" customWidth="1"/>
    <col min="84" max="16384" width="8.75" style="2"/>
  </cols>
  <sheetData>
    <row r="1" spans="1:66" ht="12" customHeight="1"/>
    <row r="2" spans="1:66" ht="15" thickBot="1">
      <c r="B2" s="97" t="s">
        <v>457</v>
      </c>
      <c r="C2" s="98" t="s">
        <v>676</v>
      </c>
      <c r="D2" s="78"/>
      <c r="E2" s="78"/>
      <c r="BB2" s="21" t="s">
        <v>633</v>
      </c>
    </row>
    <row r="3" spans="1:66" ht="12" customHeight="1" thickBot="1">
      <c r="BB3" s="32" t="b">
        <v>0</v>
      </c>
    </row>
    <row r="4" spans="1:66" ht="15.6" customHeight="1">
      <c r="B4" s="868" t="s">
        <v>801</v>
      </c>
      <c r="C4" s="871" t="s">
        <v>677</v>
      </c>
      <c r="D4" s="871" t="s">
        <v>427</v>
      </c>
      <c r="E4" s="891" t="s">
        <v>458</v>
      </c>
      <c r="F4" s="883" t="s">
        <v>459</v>
      </c>
      <c r="G4" s="884"/>
      <c r="H4" s="884"/>
      <c r="I4" s="884"/>
      <c r="J4" s="884"/>
      <c r="K4" s="883" t="s">
        <v>460</v>
      </c>
      <c r="L4" s="884"/>
      <c r="M4" s="883" t="s">
        <v>678</v>
      </c>
      <c r="N4" s="884"/>
      <c r="O4" s="878" t="s">
        <v>430</v>
      </c>
    </row>
    <row r="5" spans="1:66" ht="12.6" customHeight="1">
      <c r="B5" s="869"/>
      <c r="C5" s="872"/>
      <c r="D5" s="872"/>
      <c r="E5" s="892"/>
      <c r="F5" s="887" t="s">
        <v>679</v>
      </c>
      <c r="G5" s="881" t="s">
        <v>680</v>
      </c>
      <c r="H5" s="882"/>
      <c r="I5" s="887" t="s">
        <v>681</v>
      </c>
      <c r="J5" s="889" t="s">
        <v>682</v>
      </c>
      <c r="K5" s="885" t="s">
        <v>683</v>
      </c>
      <c r="L5" s="887" t="s">
        <v>681</v>
      </c>
      <c r="M5" s="885" t="s">
        <v>683</v>
      </c>
      <c r="N5" s="887" t="s">
        <v>681</v>
      </c>
      <c r="O5" s="879"/>
      <c r="BM5" s="103"/>
      <c r="BN5" s="104"/>
    </row>
    <row r="6" spans="1:66" ht="15" customHeight="1" thickBot="1">
      <c r="B6" s="870"/>
      <c r="C6" s="873"/>
      <c r="D6" s="873"/>
      <c r="E6" s="893"/>
      <c r="F6" s="888"/>
      <c r="G6" s="231" t="s">
        <v>684</v>
      </c>
      <c r="H6" s="231" t="s">
        <v>685</v>
      </c>
      <c r="I6" s="888"/>
      <c r="J6" s="890"/>
      <c r="K6" s="886"/>
      <c r="L6" s="888"/>
      <c r="M6" s="886"/>
      <c r="N6" s="888"/>
      <c r="O6" s="880"/>
      <c r="BM6" s="105"/>
      <c r="BN6" s="104"/>
    </row>
    <row r="7" spans="1:66" ht="24" customHeight="1">
      <c r="A7" s="184">
        <f>VLOOKUP(E7,非表示_活動量と単位!$D$8:$E$75,2,FALSE)</f>
        <v>1</v>
      </c>
      <c r="B7" s="303">
        <v>1</v>
      </c>
      <c r="C7" s="304">
        <v>1</v>
      </c>
      <c r="D7" s="292">
        <v>1</v>
      </c>
      <c r="E7" s="308" t="s">
        <v>772</v>
      </c>
      <c r="F7" s="312" t="s">
        <v>777</v>
      </c>
      <c r="G7" s="107"/>
      <c r="H7" s="108"/>
      <c r="I7" s="83"/>
      <c r="J7" s="312" t="s">
        <v>783</v>
      </c>
      <c r="K7" s="312"/>
      <c r="L7" s="314" t="str">
        <f t="shared" ref="L7:L17" si="0">IFERROR(VLOOKUP(K7,$CF$102:$CG$104,2,FALSE),"")</f>
        <v/>
      </c>
      <c r="M7" s="312" t="s">
        <v>686</v>
      </c>
      <c r="N7" s="314" t="str">
        <f t="shared" ref="N7:N17" si="1">IFERROR(VLOOKUP(M7,$CF$102:$CG$104,2,FALSE),"")</f>
        <v>Tier 1</v>
      </c>
      <c r="O7" s="315"/>
      <c r="BM7" s="105"/>
      <c r="BN7" s="104"/>
    </row>
    <row r="8" spans="1:66" ht="24" customHeight="1">
      <c r="A8" s="184">
        <f>VLOOKUP(E8,非表示_活動量と単位!$D$8:$E$75,2,FALSE)</f>
        <v>0</v>
      </c>
      <c r="B8" s="305">
        <v>1</v>
      </c>
      <c r="C8" s="306">
        <v>2</v>
      </c>
      <c r="D8" s="307">
        <v>2</v>
      </c>
      <c r="E8" s="309" t="s">
        <v>481</v>
      </c>
      <c r="F8" s="313" t="s">
        <v>777</v>
      </c>
      <c r="G8" s="113"/>
      <c r="H8" s="114"/>
      <c r="I8" s="112"/>
      <c r="J8" s="313" t="s">
        <v>783</v>
      </c>
      <c r="K8" s="313" t="s">
        <v>687</v>
      </c>
      <c r="L8" s="316" t="str">
        <f t="shared" si="0"/>
        <v>Tier 2</v>
      </c>
      <c r="M8" s="313" t="s">
        <v>686</v>
      </c>
      <c r="N8" s="316" t="str">
        <f t="shared" si="1"/>
        <v>Tier 1</v>
      </c>
      <c r="O8" s="317" t="s">
        <v>785</v>
      </c>
      <c r="BM8" s="105"/>
      <c r="BN8" s="104"/>
    </row>
    <row r="9" spans="1:66" ht="66" customHeight="1">
      <c r="A9" s="184">
        <f>VLOOKUP(E9,非表示_活動量と単位!$D$8:$E$75,2,FALSE)</f>
        <v>0</v>
      </c>
      <c r="B9" s="305">
        <v>1</v>
      </c>
      <c r="C9" s="306">
        <v>3</v>
      </c>
      <c r="D9" s="307">
        <v>3</v>
      </c>
      <c r="E9" s="309" t="s">
        <v>481</v>
      </c>
      <c r="F9" s="313" t="s">
        <v>777</v>
      </c>
      <c r="G9" s="113"/>
      <c r="H9" s="114"/>
      <c r="I9" s="112"/>
      <c r="J9" s="313" t="s">
        <v>784</v>
      </c>
      <c r="K9" s="313" t="s">
        <v>687</v>
      </c>
      <c r="L9" s="316" t="str">
        <f t="shared" si="0"/>
        <v>Tier 2</v>
      </c>
      <c r="M9" s="313" t="s">
        <v>686</v>
      </c>
      <c r="N9" s="316" t="str">
        <f t="shared" si="1"/>
        <v>Tier 1</v>
      </c>
      <c r="O9" s="318" t="s">
        <v>786</v>
      </c>
      <c r="BM9" s="105"/>
      <c r="BN9" s="104"/>
    </row>
    <row r="10" spans="1:66" ht="24" customHeight="1">
      <c r="A10" s="184">
        <f>VLOOKUP(E10,非表示_活動量と単位!$D$8:$E$75,2,FALSE)</f>
        <v>0</v>
      </c>
      <c r="B10" s="305">
        <v>1</v>
      </c>
      <c r="C10" s="306">
        <v>4</v>
      </c>
      <c r="D10" s="307">
        <v>4</v>
      </c>
      <c r="E10" s="309" t="s">
        <v>473</v>
      </c>
      <c r="F10" s="313" t="s">
        <v>777</v>
      </c>
      <c r="G10" s="113"/>
      <c r="H10" s="114"/>
      <c r="I10" s="112"/>
      <c r="J10" s="313" t="s">
        <v>783</v>
      </c>
      <c r="K10" s="313" t="s">
        <v>686</v>
      </c>
      <c r="L10" s="316" t="str">
        <f t="shared" si="0"/>
        <v>Tier 1</v>
      </c>
      <c r="M10" s="313" t="s">
        <v>686</v>
      </c>
      <c r="N10" s="316" t="str">
        <f t="shared" si="1"/>
        <v>Tier 1</v>
      </c>
      <c r="O10" s="317"/>
      <c r="BM10" s="105"/>
      <c r="BN10" s="104"/>
    </row>
    <row r="11" spans="1:66" ht="24" customHeight="1">
      <c r="A11" s="184">
        <f>VLOOKUP(E11,非表示_活動量と単位!$D$8:$E$75,2,FALSE)</f>
        <v>1</v>
      </c>
      <c r="B11" s="305">
        <v>1</v>
      </c>
      <c r="C11" s="306">
        <v>5</v>
      </c>
      <c r="D11" s="307">
        <v>4</v>
      </c>
      <c r="E11" s="309" t="s">
        <v>773</v>
      </c>
      <c r="F11" s="313" t="s">
        <v>778</v>
      </c>
      <c r="G11" s="310" t="s">
        <v>780</v>
      </c>
      <c r="H11" s="311" t="s">
        <v>781</v>
      </c>
      <c r="I11" s="313" t="s">
        <v>515</v>
      </c>
      <c r="J11" s="313" t="s">
        <v>754</v>
      </c>
      <c r="K11" s="313"/>
      <c r="L11" s="316" t="str">
        <f t="shared" si="0"/>
        <v/>
      </c>
      <c r="M11" s="313"/>
      <c r="N11" s="316" t="str">
        <f t="shared" si="1"/>
        <v/>
      </c>
      <c r="O11" s="317" t="s">
        <v>787</v>
      </c>
      <c r="BM11" s="105"/>
      <c r="BN11" s="104"/>
    </row>
    <row r="12" spans="1:66" ht="24" customHeight="1">
      <c r="A12" s="184">
        <f>VLOOKUP(E12,非表示_活動量と単位!$D$8:$E$75,2,FALSE)</f>
        <v>1</v>
      </c>
      <c r="B12" s="305">
        <v>1</v>
      </c>
      <c r="C12" s="306">
        <v>6</v>
      </c>
      <c r="D12" s="307">
        <v>4</v>
      </c>
      <c r="E12" s="309" t="s">
        <v>774</v>
      </c>
      <c r="F12" s="313" t="s">
        <v>778</v>
      </c>
      <c r="G12" s="310" t="s">
        <v>780</v>
      </c>
      <c r="H12" s="311" t="s">
        <v>781</v>
      </c>
      <c r="I12" s="313" t="s">
        <v>515</v>
      </c>
      <c r="J12" s="313" t="s">
        <v>783</v>
      </c>
      <c r="K12" s="313"/>
      <c r="L12" s="316" t="str">
        <f t="shared" si="0"/>
        <v/>
      </c>
      <c r="M12" s="313"/>
      <c r="N12" s="316" t="str">
        <f t="shared" si="1"/>
        <v/>
      </c>
      <c r="O12" s="317" t="s">
        <v>787</v>
      </c>
      <c r="BM12" s="105"/>
      <c r="BN12" s="104"/>
    </row>
    <row r="13" spans="1:66" ht="24" customHeight="1">
      <c r="A13" s="184">
        <f>VLOOKUP(E13,非表示_活動量と単位!$D$8:$E$75,2,FALSE)</f>
        <v>1</v>
      </c>
      <c r="B13" s="305">
        <v>1</v>
      </c>
      <c r="C13" s="306">
        <v>7</v>
      </c>
      <c r="D13" s="307">
        <v>4</v>
      </c>
      <c r="E13" s="309" t="s">
        <v>775</v>
      </c>
      <c r="F13" s="313" t="s">
        <v>778</v>
      </c>
      <c r="G13" s="310" t="s">
        <v>782</v>
      </c>
      <c r="H13" s="311" t="s">
        <v>781</v>
      </c>
      <c r="I13" s="313" t="s">
        <v>514</v>
      </c>
      <c r="J13" s="313" t="s">
        <v>783</v>
      </c>
      <c r="K13" s="313"/>
      <c r="L13" s="316" t="str">
        <f t="shared" si="0"/>
        <v/>
      </c>
      <c r="M13" s="313"/>
      <c r="N13" s="316" t="str">
        <f t="shared" si="1"/>
        <v/>
      </c>
      <c r="O13" s="317" t="s">
        <v>787</v>
      </c>
      <c r="BM13" s="105"/>
      <c r="BN13" s="104"/>
    </row>
    <row r="14" spans="1:66" ht="24" customHeight="1">
      <c r="A14" s="184">
        <f>VLOOKUP(E14,非表示_活動量と単位!$D$8:$E$75,2,FALSE)</f>
        <v>1</v>
      </c>
      <c r="B14" s="305">
        <v>1</v>
      </c>
      <c r="C14" s="306">
        <v>8</v>
      </c>
      <c r="D14" s="307">
        <v>4</v>
      </c>
      <c r="E14" s="309" t="s">
        <v>776</v>
      </c>
      <c r="F14" s="313" t="s">
        <v>778</v>
      </c>
      <c r="G14" s="310" t="s">
        <v>782</v>
      </c>
      <c r="H14" s="311" t="s">
        <v>781</v>
      </c>
      <c r="I14" s="313" t="s">
        <v>514</v>
      </c>
      <c r="J14" s="313" t="s">
        <v>783</v>
      </c>
      <c r="K14" s="313"/>
      <c r="L14" s="316" t="str">
        <f t="shared" si="0"/>
        <v/>
      </c>
      <c r="M14" s="313"/>
      <c r="N14" s="316" t="str">
        <f t="shared" si="1"/>
        <v/>
      </c>
      <c r="O14" s="317" t="s">
        <v>787</v>
      </c>
      <c r="BM14" s="105"/>
      <c r="BN14" s="104"/>
    </row>
    <row r="15" spans="1:66" ht="24" customHeight="1">
      <c r="A15" s="184">
        <f>VLOOKUP(E15,非表示_活動量と単位!$D$8:$E$75,2,FALSE)</f>
        <v>0</v>
      </c>
      <c r="B15" s="305">
        <v>1</v>
      </c>
      <c r="C15" s="306">
        <v>9</v>
      </c>
      <c r="D15" s="307">
        <v>5</v>
      </c>
      <c r="E15" s="309" t="s">
        <v>468</v>
      </c>
      <c r="F15" s="313" t="s">
        <v>779</v>
      </c>
      <c r="G15" s="113"/>
      <c r="H15" s="114"/>
      <c r="I15" s="112"/>
      <c r="J15" s="313" t="s">
        <v>783</v>
      </c>
      <c r="K15" s="313" t="s">
        <v>686</v>
      </c>
      <c r="L15" s="316" t="str">
        <f t="shared" si="0"/>
        <v>Tier 1</v>
      </c>
      <c r="M15" s="313" t="s">
        <v>686</v>
      </c>
      <c r="N15" s="316" t="str">
        <f t="shared" si="1"/>
        <v>Tier 1</v>
      </c>
      <c r="O15" s="317" t="s">
        <v>790</v>
      </c>
      <c r="BM15" s="105"/>
      <c r="BN15" s="104"/>
    </row>
    <row r="16" spans="1:66" ht="24" customHeight="1">
      <c r="A16" s="184">
        <f>VLOOKUP(E16,非表示_活動量と単位!$D$8:$E$75,2,FALSE)</f>
        <v>0</v>
      </c>
      <c r="B16" s="305">
        <v>1</v>
      </c>
      <c r="C16" s="306">
        <v>10</v>
      </c>
      <c r="D16" s="307">
        <v>5</v>
      </c>
      <c r="E16" s="309" t="s">
        <v>468</v>
      </c>
      <c r="F16" s="313" t="s">
        <v>779</v>
      </c>
      <c r="G16" s="113"/>
      <c r="H16" s="114"/>
      <c r="I16" s="112"/>
      <c r="J16" s="313" t="s">
        <v>783</v>
      </c>
      <c r="K16" s="313" t="s">
        <v>686</v>
      </c>
      <c r="L16" s="316" t="str">
        <f t="shared" si="0"/>
        <v>Tier 1</v>
      </c>
      <c r="M16" s="313" t="s">
        <v>686</v>
      </c>
      <c r="N16" s="316" t="str">
        <f t="shared" si="1"/>
        <v>Tier 1</v>
      </c>
      <c r="O16" s="317" t="s">
        <v>791</v>
      </c>
      <c r="BM16" s="105"/>
      <c r="BN16" s="104"/>
    </row>
    <row r="17" spans="1:66" ht="24" customHeight="1">
      <c r="A17" s="184">
        <f>VLOOKUP(E17,非表示_活動量と単位!$D$8:$E$75,2,FALSE)</f>
        <v>1</v>
      </c>
      <c r="B17" s="305">
        <v>2</v>
      </c>
      <c r="C17" s="306">
        <v>11</v>
      </c>
      <c r="D17" s="307">
        <v>6</v>
      </c>
      <c r="E17" s="309" t="s">
        <v>772</v>
      </c>
      <c r="F17" s="313" t="s">
        <v>777</v>
      </c>
      <c r="G17" s="113"/>
      <c r="H17" s="114"/>
      <c r="I17" s="112"/>
      <c r="J17" s="313" t="s">
        <v>783</v>
      </c>
      <c r="K17" s="313"/>
      <c r="L17" s="316" t="str">
        <f t="shared" si="0"/>
        <v/>
      </c>
      <c r="M17" s="313" t="s">
        <v>686</v>
      </c>
      <c r="N17" s="316" t="str">
        <f t="shared" si="1"/>
        <v>Tier 1</v>
      </c>
      <c r="O17" s="317"/>
      <c r="BM17" s="105"/>
      <c r="BN17" s="104"/>
    </row>
    <row r="18" spans="1:66" ht="24" customHeight="1">
      <c r="A18" s="184">
        <f>VLOOKUP(E18,非表示_活動量と単位!$D$8:$E$75,2,FALSE)</f>
        <v>0</v>
      </c>
      <c r="B18" s="305">
        <v>2</v>
      </c>
      <c r="C18" s="306">
        <v>12</v>
      </c>
      <c r="D18" s="307">
        <v>7</v>
      </c>
      <c r="E18" s="309" t="s">
        <v>481</v>
      </c>
      <c r="F18" s="313" t="s">
        <v>777</v>
      </c>
      <c r="G18" s="113"/>
      <c r="H18" s="114"/>
      <c r="I18" s="112"/>
      <c r="J18" s="313" t="s">
        <v>783</v>
      </c>
      <c r="K18" s="313" t="s">
        <v>687</v>
      </c>
      <c r="L18" s="316" t="str">
        <f t="shared" ref="L18:L21" si="2">IFERROR(VLOOKUP(K18,$CF$102:$CG$104,2,FALSE),"")</f>
        <v>Tier 2</v>
      </c>
      <c r="M18" s="313" t="s">
        <v>686</v>
      </c>
      <c r="N18" s="316" t="str">
        <f t="shared" ref="N18:N21" si="3">IFERROR(VLOOKUP(M18,$CF$102:$CG$104,2,FALSE),"")</f>
        <v>Tier 1</v>
      </c>
      <c r="O18" s="317" t="s">
        <v>785</v>
      </c>
      <c r="BM18" s="105"/>
      <c r="BN18" s="104"/>
    </row>
    <row r="19" spans="1:66" ht="24" customHeight="1">
      <c r="A19" s="184">
        <f>VLOOKUP(E19,非表示_活動量と単位!$D$8:$E$75,2,FALSE)</f>
        <v>1</v>
      </c>
      <c r="B19" s="305">
        <v>3</v>
      </c>
      <c r="C19" s="306">
        <v>13</v>
      </c>
      <c r="D19" s="307">
        <v>8</v>
      </c>
      <c r="E19" s="309" t="s">
        <v>772</v>
      </c>
      <c r="F19" s="313" t="s">
        <v>777</v>
      </c>
      <c r="G19" s="113"/>
      <c r="H19" s="114"/>
      <c r="I19" s="112"/>
      <c r="J19" s="313" t="s">
        <v>783</v>
      </c>
      <c r="K19" s="313"/>
      <c r="L19" s="316" t="str">
        <f t="shared" si="2"/>
        <v/>
      </c>
      <c r="M19" s="313" t="s">
        <v>686</v>
      </c>
      <c r="N19" s="316" t="str">
        <f t="shared" si="3"/>
        <v>Tier 1</v>
      </c>
      <c r="O19" s="317"/>
      <c r="BM19" s="105"/>
      <c r="BN19" s="104"/>
    </row>
    <row r="20" spans="1:66" ht="24" customHeight="1">
      <c r="A20" s="184">
        <f>VLOOKUP(E20,非表示_活動量と単位!$D$8:$E$75,2,FALSE)</f>
        <v>0</v>
      </c>
      <c r="B20" s="305">
        <v>3</v>
      </c>
      <c r="C20" s="306">
        <v>14</v>
      </c>
      <c r="D20" s="307">
        <v>9</v>
      </c>
      <c r="E20" s="309" t="s">
        <v>478</v>
      </c>
      <c r="F20" s="313" t="s">
        <v>777</v>
      </c>
      <c r="G20" s="113"/>
      <c r="H20" s="114"/>
      <c r="I20" s="112"/>
      <c r="J20" s="313" t="s">
        <v>783</v>
      </c>
      <c r="K20" s="313" t="s">
        <v>686</v>
      </c>
      <c r="L20" s="316" t="str">
        <f t="shared" si="2"/>
        <v>Tier 1</v>
      </c>
      <c r="M20" s="313" t="s">
        <v>686</v>
      </c>
      <c r="N20" s="316" t="str">
        <f t="shared" si="3"/>
        <v>Tier 1</v>
      </c>
      <c r="O20" s="317" t="s">
        <v>788</v>
      </c>
      <c r="BM20" s="105"/>
      <c r="BN20" s="104"/>
    </row>
    <row r="21" spans="1:66" ht="24" customHeight="1">
      <c r="A21" s="184" t="e">
        <f>VLOOKUP(E21,非表示_活動量と単位!$D$8:$E$75,2,FALSE)</f>
        <v>#N/A</v>
      </c>
      <c r="B21" s="109"/>
      <c r="C21" s="110"/>
      <c r="D21" s="265"/>
      <c r="E21" s="111"/>
      <c r="F21" s="112"/>
      <c r="G21" s="113"/>
      <c r="H21" s="114"/>
      <c r="I21" s="112"/>
      <c r="J21" s="112"/>
      <c r="K21" s="112"/>
      <c r="L21" s="205" t="str">
        <f t="shared" si="2"/>
        <v/>
      </c>
      <c r="M21" s="112"/>
      <c r="N21" s="205" t="str">
        <f t="shared" si="3"/>
        <v/>
      </c>
      <c r="O21" s="232"/>
      <c r="BM21" s="105"/>
      <c r="BN21" s="104"/>
    </row>
    <row r="22" spans="1:66" ht="24" customHeight="1">
      <c r="A22" s="184" t="e">
        <f>VLOOKUP(E22,非表示_活動量と単位!$D$8:$E$75,2,FALSE)</f>
        <v>#N/A</v>
      </c>
      <c r="B22" s="109"/>
      <c r="C22" s="110"/>
      <c r="D22" s="265"/>
      <c r="E22" s="111"/>
      <c r="F22" s="112"/>
      <c r="G22" s="113"/>
      <c r="H22" s="114"/>
      <c r="I22" s="112"/>
      <c r="J22" s="112"/>
      <c r="K22" s="112"/>
      <c r="L22" s="205" t="str">
        <f>IFERROR(VLOOKUP(K22,$CF$102:$CG$104,2,FALSE),"")</f>
        <v/>
      </c>
      <c r="M22" s="112"/>
      <c r="N22" s="205" t="str">
        <f>IFERROR(VLOOKUP(M22,$CF$102:$CG$104,2,FALSE),"")</f>
        <v/>
      </c>
      <c r="O22" s="232"/>
      <c r="BM22" s="105"/>
      <c r="BN22" s="104"/>
    </row>
    <row r="23" spans="1:66" ht="24" customHeight="1">
      <c r="A23" s="184" t="e">
        <f>VLOOKUP(E23,非表示_活動量と単位!$D$8:$E$75,2,FALSE)</f>
        <v>#N/A</v>
      </c>
      <c r="B23" s="109"/>
      <c r="C23" s="110"/>
      <c r="D23" s="265"/>
      <c r="E23" s="111"/>
      <c r="F23" s="112"/>
      <c r="G23" s="113"/>
      <c r="H23" s="114"/>
      <c r="I23" s="112"/>
      <c r="J23" s="112"/>
      <c r="K23" s="112"/>
      <c r="L23" s="205" t="str">
        <f>IFERROR(VLOOKUP(K23,$CF$102:$CG$104,2,FALSE),"")</f>
        <v/>
      </c>
      <c r="M23" s="112"/>
      <c r="N23" s="205" t="str">
        <f>IFERROR(VLOOKUP(M23,$CF$102:$CG$104,2,FALSE),"")</f>
        <v/>
      </c>
      <c r="O23" s="232"/>
      <c r="BM23" s="105"/>
      <c r="BN23" s="104"/>
    </row>
    <row r="24" spans="1:66" ht="24" customHeight="1">
      <c r="A24" s="184" t="e">
        <f>VLOOKUP(E24,非表示_活動量と単位!$D$8:$E$75,2,FALSE)</f>
        <v>#N/A</v>
      </c>
      <c r="B24" s="109"/>
      <c r="C24" s="110"/>
      <c r="D24" s="265"/>
      <c r="E24" s="111"/>
      <c r="F24" s="112"/>
      <c r="G24" s="113"/>
      <c r="H24" s="114"/>
      <c r="I24" s="112"/>
      <c r="J24" s="112"/>
      <c r="K24" s="112"/>
      <c r="L24" s="205" t="str">
        <f>IFERROR(VLOOKUP(K24,$CF$102:$CG$104,2,FALSE),"")</f>
        <v/>
      </c>
      <c r="M24" s="112"/>
      <c r="N24" s="205" t="str">
        <f>IFERROR(VLOOKUP(M24,$CF$102:$CG$104,2,FALSE),"")</f>
        <v/>
      </c>
      <c r="O24" s="232"/>
      <c r="BM24" s="105"/>
      <c r="BN24" s="104"/>
    </row>
    <row r="25" spans="1:66" ht="24" customHeight="1">
      <c r="A25" s="184" t="e">
        <f>VLOOKUP(E25,非表示_活動量と単位!$D$8:$E$75,2,FALSE)</f>
        <v>#N/A</v>
      </c>
      <c r="B25" s="109"/>
      <c r="C25" s="110"/>
      <c r="D25" s="265"/>
      <c r="E25" s="111"/>
      <c r="F25" s="112"/>
      <c r="G25" s="113"/>
      <c r="H25" s="114"/>
      <c r="I25" s="112"/>
      <c r="J25" s="112"/>
      <c r="K25" s="112"/>
      <c r="L25" s="205" t="str">
        <f>IFERROR(VLOOKUP(K25,$CF$102:$CG$104,2,FALSE),"")</f>
        <v/>
      </c>
      <c r="M25" s="112"/>
      <c r="N25" s="205" t="str">
        <f>IFERROR(VLOOKUP(M25,$CF$102:$CG$104,2,FALSE),"")</f>
        <v/>
      </c>
      <c r="O25" s="232"/>
      <c r="BM25" s="105"/>
      <c r="BN25" s="104"/>
    </row>
    <row r="26" spans="1:66" ht="24" customHeight="1" thickBot="1">
      <c r="A26" s="184" t="e">
        <f>VLOOKUP(E26,非表示_活動量と単位!$D$8:$E$75,2,FALSE)</f>
        <v>#N/A</v>
      </c>
      <c r="B26" s="115"/>
      <c r="C26" s="116"/>
      <c r="D26" s="266"/>
      <c r="E26" s="117"/>
      <c r="F26" s="118"/>
      <c r="G26" s="119"/>
      <c r="H26" s="120"/>
      <c r="I26" s="118"/>
      <c r="J26" s="118"/>
      <c r="K26" s="118"/>
      <c r="L26" s="206" t="str">
        <f>IFERROR(VLOOKUP(K26,$CF$102:$CG$104,2,FALSE),"")</f>
        <v/>
      </c>
      <c r="M26" s="118"/>
      <c r="N26" s="206" t="str">
        <f>IFERROR(VLOOKUP(M26,$CF$102:$CG$104,2,FALSE),"")</f>
        <v/>
      </c>
      <c r="O26" s="233"/>
      <c r="BM26" s="105"/>
      <c r="BN26" s="104"/>
    </row>
    <row r="27" spans="1:66" ht="12" customHeight="1">
      <c r="I27" s="121"/>
      <c r="J27" s="121"/>
      <c r="K27" s="121"/>
      <c r="L27" s="121"/>
      <c r="M27" s="121"/>
      <c r="N27" s="34"/>
      <c r="O27" s="34"/>
      <c r="BM27" s="105"/>
      <c r="BN27" s="104"/>
    </row>
    <row r="28" spans="1:66" ht="12" customHeight="1">
      <c r="B28" s="3" t="s">
        <v>525</v>
      </c>
      <c r="C28" s="2" t="s">
        <v>513</v>
      </c>
      <c r="I28" s="121"/>
      <c r="J28" s="121"/>
      <c r="K28" s="121"/>
      <c r="L28" s="121"/>
      <c r="M28" s="121"/>
      <c r="N28" s="34"/>
      <c r="O28" s="34"/>
      <c r="BM28" s="105"/>
      <c r="BN28" s="104"/>
    </row>
    <row r="29" spans="1:66" ht="12" customHeight="1">
      <c r="B29" s="3"/>
      <c r="C29" s="2" t="s">
        <v>690</v>
      </c>
      <c r="I29" s="121"/>
      <c r="J29" s="121"/>
      <c r="K29" s="121"/>
      <c r="L29" s="121"/>
      <c r="M29" s="121"/>
      <c r="N29" s="34"/>
      <c r="O29" s="34"/>
      <c r="BM29" s="105"/>
      <c r="BN29" s="104"/>
    </row>
    <row r="30" spans="1:66" ht="12" customHeight="1">
      <c r="B30" s="3" t="s">
        <v>524</v>
      </c>
      <c r="C30" s="2" t="s">
        <v>691</v>
      </c>
      <c r="I30" s="121"/>
      <c r="J30" s="121"/>
      <c r="K30" s="121"/>
      <c r="L30" s="121"/>
      <c r="M30" s="121"/>
      <c r="N30" s="34"/>
      <c r="O30" s="34"/>
      <c r="BM30" s="105"/>
      <c r="BN30" s="104"/>
    </row>
    <row r="31" spans="1:66" ht="12" customHeight="1">
      <c r="B31" s="3"/>
      <c r="C31" s="2" t="s">
        <v>729</v>
      </c>
      <c r="I31" s="121"/>
      <c r="J31" s="121"/>
      <c r="K31" s="121"/>
      <c r="L31" s="121"/>
      <c r="M31" s="121"/>
      <c r="N31" s="34"/>
      <c r="O31" s="34"/>
      <c r="BM31" s="105"/>
      <c r="BN31" s="104"/>
    </row>
    <row r="32" spans="1:66" ht="12" customHeight="1">
      <c r="B32" s="3" t="s">
        <v>523</v>
      </c>
      <c r="C32" s="2" t="s">
        <v>692</v>
      </c>
      <c r="I32" s="121"/>
      <c r="J32" s="121"/>
      <c r="K32" s="121"/>
      <c r="L32" s="121"/>
      <c r="M32" s="121"/>
      <c r="N32" s="34"/>
      <c r="O32" s="34"/>
      <c r="BM32" s="105"/>
      <c r="BN32" s="104"/>
    </row>
    <row r="33" spans="2:66" ht="12" customHeight="1">
      <c r="B33" s="3"/>
      <c r="C33" s="2" t="s">
        <v>693</v>
      </c>
      <c r="I33" s="121"/>
      <c r="J33" s="121"/>
      <c r="K33" s="121"/>
      <c r="L33" s="121"/>
      <c r="M33" s="121"/>
      <c r="N33" s="34"/>
      <c r="O33" s="34"/>
      <c r="BM33" s="105"/>
      <c r="BN33" s="104"/>
    </row>
    <row r="34" spans="2:66" ht="12" customHeight="1">
      <c r="B34" s="3"/>
      <c r="C34" s="2" t="s">
        <v>694</v>
      </c>
      <c r="I34" s="121"/>
      <c r="J34" s="121"/>
      <c r="K34" s="121"/>
      <c r="L34" s="121"/>
      <c r="M34" s="121"/>
      <c r="N34" s="34"/>
      <c r="O34" s="34"/>
      <c r="BM34" s="105"/>
      <c r="BN34" s="104"/>
    </row>
    <row r="35" spans="2:66" ht="12" customHeight="1">
      <c r="B35" s="3" t="s">
        <v>522</v>
      </c>
      <c r="C35" s="2" t="s">
        <v>695</v>
      </c>
      <c r="I35" s="121"/>
      <c r="J35" s="121"/>
      <c r="K35" s="121"/>
      <c r="L35" s="121"/>
      <c r="M35" s="121"/>
      <c r="N35" s="34"/>
      <c r="O35" s="34"/>
      <c r="BM35" s="105"/>
      <c r="BN35" s="104"/>
    </row>
    <row r="36" spans="2:66" ht="12" customHeight="1">
      <c r="B36" s="3"/>
      <c r="C36" s="2" t="s">
        <v>696</v>
      </c>
      <c r="I36" s="31"/>
      <c r="J36" s="31"/>
      <c r="K36" s="31"/>
      <c r="L36" s="31"/>
      <c r="M36" s="31"/>
      <c r="N36" s="31"/>
      <c r="O36" s="31"/>
      <c r="BM36" s="122"/>
      <c r="BN36" s="104"/>
    </row>
    <row r="37" spans="2:66" ht="12" customHeight="1">
      <c r="B37" s="3" t="s">
        <v>521</v>
      </c>
      <c r="C37" s="2" t="s">
        <v>697</v>
      </c>
      <c r="I37" s="31"/>
      <c r="J37" s="31"/>
      <c r="K37" s="31"/>
      <c r="L37" s="31"/>
      <c r="M37" s="31"/>
      <c r="N37" s="31"/>
      <c r="O37" s="31"/>
      <c r="BM37" s="123"/>
      <c r="BN37" s="104"/>
    </row>
    <row r="38" spans="2:66" ht="12" customHeight="1">
      <c r="B38" s="3"/>
      <c r="C38" s="2" t="s">
        <v>698</v>
      </c>
      <c r="I38" s="31"/>
      <c r="J38" s="31"/>
      <c r="K38" s="31"/>
      <c r="L38" s="31"/>
      <c r="M38" s="31"/>
      <c r="N38" s="31"/>
      <c r="O38" s="31"/>
      <c r="BM38" s="123"/>
      <c r="BN38" s="104"/>
    </row>
    <row r="39" spans="2:66" ht="12" customHeight="1">
      <c r="B39" s="3"/>
      <c r="C39" s="2" t="s">
        <v>699</v>
      </c>
      <c r="I39" s="31"/>
      <c r="J39" s="31"/>
      <c r="K39" s="31"/>
      <c r="L39" s="31"/>
      <c r="M39" s="31"/>
      <c r="N39" s="31"/>
      <c r="O39" s="31"/>
      <c r="BM39" s="123"/>
      <c r="BN39" s="104"/>
    </row>
    <row r="40" spans="2:66" ht="12" customHeight="1">
      <c r="B40" s="3" t="s">
        <v>454</v>
      </c>
      <c r="C40" s="393" t="s">
        <v>636</v>
      </c>
      <c r="I40" s="31"/>
      <c r="J40" s="31"/>
      <c r="K40" s="31"/>
      <c r="L40" s="31"/>
      <c r="M40" s="31"/>
      <c r="N40" s="31"/>
      <c r="O40" s="31"/>
      <c r="BM40" s="123"/>
      <c r="BN40" s="104"/>
    </row>
    <row r="41" spans="2:66" ht="12" customHeight="1">
      <c r="C41" s="393" t="s">
        <v>851</v>
      </c>
      <c r="I41" s="31"/>
      <c r="J41" s="31"/>
      <c r="K41" s="31"/>
      <c r="L41" s="31"/>
      <c r="M41" s="31"/>
      <c r="N41" s="31"/>
      <c r="O41" s="31"/>
      <c r="BM41" s="123"/>
      <c r="BN41" s="104"/>
    </row>
    <row r="42" spans="2:66" ht="12" customHeight="1">
      <c r="I42" s="31"/>
      <c r="J42" s="31"/>
      <c r="K42" s="31"/>
      <c r="L42" s="31"/>
      <c r="M42" s="31"/>
      <c r="N42" s="31"/>
      <c r="O42" s="31"/>
      <c r="BM42" s="123"/>
      <c r="BN42" s="104"/>
    </row>
    <row r="43" spans="2:66" ht="12" customHeight="1">
      <c r="I43" s="31"/>
      <c r="J43" s="31"/>
      <c r="K43" s="31"/>
      <c r="L43" s="31"/>
      <c r="M43" s="31"/>
      <c r="N43" s="31"/>
      <c r="O43" s="31"/>
      <c r="BM43" s="123"/>
      <c r="BN43" s="104"/>
    </row>
    <row r="44" spans="2:66" ht="12" customHeight="1">
      <c r="I44" s="31"/>
      <c r="J44" s="31"/>
      <c r="K44" s="31"/>
      <c r="L44" s="31"/>
      <c r="M44" s="31"/>
      <c r="N44" s="31"/>
      <c r="O44" s="31"/>
      <c r="BM44" s="123"/>
      <c r="BN44" s="104"/>
    </row>
    <row r="45" spans="2:66" ht="12" customHeight="1">
      <c r="B45" s="31"/>
      <c r="C45" s="31"/>
      <c r="D45" s="31"/>
      <c r="G45" s="31"/>
      <c r="H45" s="31"/>
      <c r="I45" s="31"/>
      <c r="J45" s="31"/>
      <c r="K45" s="31"/>
      <c r="L45" s="31"/>
      <c r="M45" s="31"/>
      <c r="N45" s="31"/>
      <c r="O45" s="31"/>
      <c r="BM45" s="123"/>
      <c r="BN45" s="104"/>
    </row>
    <row r="46" spans="2:66" ht="12" customHeight="1">
      <c r="B46" s="124"/>
      <c r="C46" s="31"/>
      <c r="D46" s="31"/>
      <c r="E46" s="31"/>
      <c r="F46" s="31"/>
      <c r="G46" s="31"/>
      <c r="H46" s="31"/>
      <c r="I46" s="31"/>
      <c r="J46" s="31"/>
      <c r="K46" s="31"/>
      <c r="L46" s="31"/>
      <c r="M46" s="31"/>
      <c r="N46" s="31"/>
      <c r="O46" s="31"/>
      <c r="BM46" s="123"/>
      <c r="BN46" s="104"/>
    </row>
    <row r="47" spans="2:66" ht="12" customHeight="1">
      <c r="B47" s="124"/>
      <c r="C47" s="31"/>
      <c r="D47" s="31"/>
      <c r="E47" s="31"/>
      <c r="F47" s="31"/>
      <c r="G47" s="31"/>
      <c r="H47" s="31"/>
      <c r="I47" s="31"/>
      <c r="J47" s="31"/>
      <c r="K47" s="31"/>
      <c r="L47" s="31"/>
      <c r="M47" s="31"/>
      <c r="N47" s="31"/>
      <c r="O47" s="31"/>
      <c r="BM47" s="123"/>
      <c r="BN47" s="104"/>
    </row>
    <row r="48" spans="2:66" ht="12" customHeight="1">
      <c r="BM48" s="123"/>
      <c r="BN48" s="104"/>
    </row>
    <row r="49" spans="65:66" ht="12" customHeight="1">
      <c r="BM49" s="123"/>
      <c r="BN49" s="104"/>
    </row>
    <row r="50" spans="65:66" ht="12" customHeight="1">
      <c r="BM50" s="123"/>
      <c r="BN50" s="104"/>
    </row>
    <row r="51" spans="65:66" ht="12" customHeight="1">
      <c r="BM51" s="123"/>
      <c r="BN51" s="104"/>
    </row>
    <row r="52" spans="65:66" ht="12" customHeight="1">
      <c r="BM52" s="123"/>
      <c r="BN52" s="104"/>
    </row>
    <row r="53" spans="65:66" ht="12" customHeight="1">
      <c r="BM53" s="123"/>
      <c r="BN53" s="104"/>
    </row>
    <row r="54" spans="65:66" ht="12" customHeight="1">
      <c r="BM54" s="123"/>
      <c r="BN54" s="104"/>
    </row>
    <row r="55" spans="65:66" ht="12" customHeight="1">
      <c r="BM55" s="123"/>
      <c r="BN55" s="104"/>
    </row>
    <row r="56" spans="65:66" ht="12" customHeight="1">
      <c r="BM56" s="123"/>
      <c r="BN56" s="104"/>
    </row>
    <row r="57" spans="65:66" ht="12" customHeight="1">
      <c r="BM57" s="123"/>
      <c r="BN57" s="104"/>
    </row>
    <row r="58" spans="65:66" ht="12" customHeight="1">
      <c r="BM58" s="123"/>
      <c r="BN58" s="104"/>
    </row>
    <row r="59" spans="65:66" ht="12" customHeight="1">
      <c r="BM59" s="123"/>
      <c r="BN59" s="104"/>
    </row>
    <row r="60" spans="65:66" ht="12" customHeight="1">
      <c r="BM60" s="123"/>
      <c r="BN60" s="104"/>
    </row>
    <row r="61" spans="65:66" ht="12" customHeight="1">
      <c r="BM61" s="123"/>
      <c r="BN61" s="104"/>
    </row>
    <row r="62" spans="65:66" ht="12" customHeight="1">
      <c r="BM62" s="123"/>
      <c r="BN62" s="104"/>
    </row>
    <row r="63" spans="65:66" ht="12" customHeight="1">
      <c r="BM63" s="123"/>
      <c r="BN63" s="104"/>
    </row>
    <row r="64" spans="65:66" ht="12" customHeight="1">
      <c r="BM64" s="123"/>
      <c r="BN64" s="104"/>
    </row>
    <row r="65" spans="65:66" ht="12" customHeight="1">
      <c r="BM65" s="123"/>
      <c r="BN65" s="104"/>
    </row>
    <row r="66" spans="65:66" ht="12" customHeight="1"/>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thickBot="1">
      <c r="BY101" s="2" t="s">
        <v>513</v>
      </c>
      <c r="BZ101" s="2" t="s">
        <v>700</v>
      </c>
    </row>
    <row r="102" spans="77:85" ht="12" customHeight="1">
      <c r="BY102" s="26" t="s">
        <v>461</v>
      </c>
      <c r="BZ102" s="26">
        <v>1</v>
      </c>
      <c r="CB102" s="26" t="s">
        <v>518</v>
      </c>
      <c r="CD102" s="26" t="s">
        <v>514</v>
      </c>
      <c r="CF102" s="90" t="s">
        <v>686</v>
      </c>
      <c r="CG102" s="91" t="s">
        <v>514</v>
      </c>
    </row>
    <row r="103" spans="77:85" ht="12" customHeight="1">
      <c r="BY103" s="92" t="s">
        <v>462</v>
      </c>
      <c r="BZ103" s="92">
        <v>0</v>
      </c>
      <c r="CB103" s="92" t="s">
        <v>519</v>
      </c>
      <c r="CD103" s="92" t="s">
        <v>515</v>
      </c>
      <c r="CF103" s="93" t="s">
        <v>687</v>
      </c>
      <c r="CG103" s="94" t="s">
        <v>515</v>
      </c>
    </row>
    <row r="104" spans="77:85" ht="12" customHeight="1" thickBot="1">
      <c r="BY104" s="92" t="s">
        <v>463</v>
      </c>
      <c r="BZ104" s="92">
        <v>0</v>
      </c>
      <c r="CB104" s="92" t="s">
        <v>520</v>
      </c>
      <c r="CD104" s="92" t="s">
        <v>516</v>
      </c>
      <c r="CF104" s="95" t="s">
        <v>688</v>
      </c>
      <c r="CG104" s="96" t="s">
        <v>516</v>
      </c>
    </row>
    <row r="105" spans="77:85" ht="12" customHeight="1" thickBot="1">
      <c r="BY105" s="92" t="s">
        <v>464</v>
      </c>
      <c r="BZ105" s="92">
        <v>0</v>
      </c>
      <c r="CB105" s="27" t="s">
        <v>689</v>
      </c>
      <c r="CD105" s="27" t="s">
        <v>517</v>
      </c>
    </row>
    <row r="106" spans="77:85" ht="12" customHeight="1">
      <c r="BY106" s="92" t="s">
        <v>465</v>
      </c>
      <c r="BZ106" s="92">
        <v>0</v>
      </c>
    </row>
    <row r="107" spans="77:85" ht="12" customHeight="1" thickBot="1">
      <c r="BY107" s="92" t="s">
        <v>466</v>
      </c>
      <c r="BZ107" s="92">
        <v>0</v>
      </c>
    </row>
    <row r="108" spans="77:85" ht="12" customHeight="1">
      <c r="BY108" s="92" t="s">
        <v>467</v>
      </c>
      <c r="BZ108" s="92">
        <v>0</v>
      </c>
      <c r="CB108" s="26" t="s">
        <v>701</v>
      </c>
    </row>
    <row r="109" spans="77:85" ht="12" customHeight="1">
      <c r="BY109" s="92" t="s">
        <v>468</v>
      </c>
      <c r="BZ109" s="92">
        <v>0</v>
      </c>
      <c r="CB109" s="92" t="s">
        <v>702</v>
      </c>
    </row>
    <row r="110" spans="77:85" ht="12" customHeight="1">
      <c r="BY110" s="92" t="s">
        <v>469</v>
      </c>
      <c r="BZ110" s="92">
        <v>0</v>
      </c>
      <c r="CB110" s="92" t="s">
        <v>703</v>
      </c>
    </row>
    <row r="111" spans="77:85" ht="12" customHeight="1" thickBot="1">
      <c r="BY111" s="92" t="s">
        <v>470</v>
      </c>
      <c r="BZ111" s="92">
        <v>0</v>
      </c>
      <c r="CB111" s="27" t="s">
        <v>689</v>
      </c>
    </row>
    <row r="112" spans="77:85" ht="12" customHeight="1">
      <c r="BY112" s="92" t="s">
        <v>471</v>
      </c>
      <c r="BZ112" s="92">
        <v>0</v>
      </c>
    </row>
    <row r="113" spans="77:78" ht="12" customHeight="1">
      <c r="BY113" s="92" t="s">
        <v>472</v>
      </c>
      <c r="BZ113" s="92">
        <v>0</v>
      </c>
    </row>
    <row r="114" spans="77:78" ht="12" customHeight="1">
      <c r="BY114" s="92" t="s">
        <v>473</v>
      </c>
      <c r="BZ114" s="92">
        <v>0</v>
      </c>
    </row>
    <row r="115" spans="77:78" ht="12" customHeight="1">
      <c r="BY115" s="92" t="s">
        <v>474</v>
      </c>
      <c r="BZ115" s="92">
        <v>0</v>
      </c>
    </row>
    <row r="116" spans="77:78" ht="12" customHeight="1">
      <c r="BY116" s="92" t="s">
        <v>475</v>
      </c>
      <c r="BZ116" s="92">
        <v>0</v>
      </c>
    </row>
    <row r="117" spans="77:78" ht="12" customHeight="1">
      <c r="BY117" s="92" t="s">
        <v>476</v>
      </c>
      <c r="BZ117" s="92">
        <v>0</v>
      </c>
    </row>
    <row r="118" spans="77:78" ht="12" customHeight="1">
      <c r="BY118" s="92" t="s">
        <v>477</v>
      </c>
      <c r="BZ118" s="92">
        <v>0</v>
      </c>
    </row>
    <row r="119" spans="77:78" ht="12" customHeight="1">
      <c r="BY119" s="92" t="s">
        <v>478</v>
      </c>
      <c r="BZ119" s="92">
        <v>0</v>
      </c>
    </row>
    <row r="120" spans="77:78" ht="12" customHeight="1">
      <c r="BY120" s="92" t="s">
        <v>479</v>
      </c>
      <c r="BZ120" s="92">
        <v>0</v>
      </c>
    </row>
    <row r="121" spans="77:78" ht="12" customHeight="1">
      <c r="BY121" s="92" t="s">
        <v>480</v>
      </c>
      <c r="BZ121" s="92">
        <v>0</v>
      </c>
    </row>
    <row r="122" spans="77:78" ht="12" customHeight="1">
      <c r="BY122" s="92" t="s">
        <v>481</v>
      </c>
      <c r="BZ122" s="92">
        <v>0</v>
      </c>
    </row>
    <row r="123" spans="77:78" ht="12" customHeight="1">
      <c r="BY123" s="92" t="s">
        <v>482</v>
      </c>
      <c r="BZ123" s="92">
        <v>0</v>
      </c>
    </row>
    <row r="124" spans="77:78" ht="12" customHeight="1">
      <c r="BY124" s="92" t="s">
        <v>483</v>
      </c>
      <c r="BZ124" s="92">
        <v>0</v>
      </c>
    </row>
    <row r="125" spans="77:78" ht="12" customHeight="1">
      <c r="BY125" s="92" t="s">
        <v>484</v>
      </c>
      <c r="BZ125" s="92">
        <v>0</v>
      </c>
    </row>
    <row r="126" spans="77:78" ht="12" customHeight="1">
      <c r="BY126" s="92" t="s">
        <v>485</v>
      </c>
      <c r="BZ126" s="92">
        <v>0</v>
      </c>
    </row>
    <row r="127" spans="77:78" ht="12" customHeight="1">
      <c r="BY127" s="92" t="s">
        <v>486</v>
      </c>
      <c r="BZ127" s="92">
        <v>0</v>
      </c>
    </row>
    <row r="128" spans="77:78" ht="12" customHeight="1">
      <c r="BY128" s="92" t="s">
        <v>487</v>
      </c>
      <c r="BZ128" s="92">
        <v>0</v>
      </c>
    </row>
    <row r="129" spans="77:78" ht="12" customHeight="1">
      <c r="BY129" s="92" t="s">
        <v>488</v>
      </c>
      <c r="BZ129" s="92">
        <v>0</v>
      </c>
    </row>
    <row r="130" spans="77:78" ht="12" customHeight="1">
      <c r="BY130" s="92" t="s">
        <v>489</v>
      </c>
      <c r="BZ130" s="92">
        <v>1</v>
      </c>
    </row>
    <row r="131" spans="77:78" ht="12" customHeight="1">
      <c r="BY131" s="92" t="s">
        <v>490</v>
      </c>
      <c r="BZ131" s="92">
        <v>1</v>
      </c>
    </row>
    <row r="132" spans="77:78" ht="12" customHeight="1">
      <c r="BY132" s="92" t="s">
        <v>491</v>
      </c>
      <c r="BZ132" s="92">
        <v>1</v>
      </c>
    </row>
    <row r="133" spans="77:78" ht="12" customHeight="1">
      <c r="BY133" s="92" t="s">
        <v>492</v>
      </c>
      <c r="BZ133" s="92">
        <v>1</v>
      </c>
    </row>
    <row r="134" spans="77:78" ht="12" customHeight="1">
      <c r="BY134" s="92" t="s">
        <v>493</v>
      </c>
      <c r="BZ134" s="92">
        <v>1</v>
      </c>
    </row>
    <row r="135" spans="77:78" ht="12" customHeight="1">
      <c r="BY135" s="92" t="s">
        <v>494</v>
      </c>
      <c r="BZ135" s="92">
        <v>1</v>
      </c>
    </row>
    <row r="136" spans="77:78" ht="12" customHeight="1">
      <c r="BY136" s="92" t="s">
        <v>495</v>
      </c>
      <c r="BZ136" s="92">
        <v>1</v>
      </c>
    </row>
    <row r="137" spans="77:78" ht="12" customHeight="1">
      <c r="BY137" s="92" t="s">
        <v>496</v>
      </c>
      <c r="BZ137" s="92">
        <v>1</v>
      </c>
    </row>
    <row r="138" spans="77:78" ht="12" customHeight="1">
      <c r="BY138" s="92" t="s">
        <v>497</v>
      </c>
      <c r="BZ138" s="92">
        <v>1</v>
      </c>
    </row>
    <row r="139" spans="77:78" ht="12" customHeight="1">
      <c r="BY139" s="92" t="s">
        <v>498</v>
      </c>
      <c r="BZ139" s="92">
        <v>1</v>
      </c>
    </row>
    <row r="140" spans="77:78" ht="12" customHeight="1">
      <c r="BY140" s="92" t="s">
        <v>499</v>
      </c>
      <c r="BZ140" s="92">
        <v>1</v>
      </c>
    </row>
    <row r="141" spans="77:78" ht="12" customHeight="1">
      <c r="BY141" s="92" t="s">
        <v>500</v>
      </c>
      <c r="BZ141" s="92">
        <v>1</v>
      </c>
    </row>
    <row r="142" spans="77:78" ht="12" customHeight="1">
      <c r="BY142" s="92" t="s">
        <v>501</v>
      </c>
      <c r="BZ142" s="92">
        <v>1</v>
      </c>
    </row>
    <row r="143" spans="77:78" ht="12" customHeight="1">
      <c r="BY143" s="92" t="s">
        <v>502</v>
      </c>
      <c r="BZ143" s="92">
        <v>1</v>
      </c>
    </row>
    <row r="144" spans="77:78" ht="12" customHeight="1">
      <c r="BY144" s="92" t="s">
        <v>503</v>
      </c>
      <c r="BZ144" s="92">
        <v>1</v>
      </c>
    </row>
    <row r="145" spans="77:78" ht="12" customHeight="1">
      <c r="BY145" s="92" t="s">
        <v>504</v>
      </c>
      <c r="BZ145" s="92">
        <v>1</v>
      </c>
    </row>
    <row r="146" spans="77:78" ht="12" customHeight="1">
      <c r="BY146" s="92" t="s">
        <v>505</v>
      </c>
      <c r="BZ146" s="92">
        <v>1</v>
      </c>
    </row>
    <row r="147" spans="77:78" ht="12" customHeight="1">
      <c r="BY147" s="92" t="s">
        <v>506</v>
      </c>
      <c r="BZ147" s="92">
        <v>1</v>
      </c>
    </row>
    <row r="148" spans="77:78" ht="12" customHeight="1">
      <c r="BY148" s="92" t="s">
        <v>704</v>
      </c>
      <c r="BZ148" s="92">
        <v>1</v>
      </c>
    </row>
    <row r="149" spans="77:78" ht="12" customHeight="1">
      <c r="BY149" s="92" t="s">
        <v>705</v>
      </c>
      <c r="BZ149" s="92">
        <v>1</v>
      </c>
    </row>
    <row r="150" spans="77:78" ht="12" customHeight="1">
      <c r="BY150" s="92" t="s">
        <v>507</v>
      </c>
      <c r="BZ150" s="92">
        <v>1</v>
      </c>
    </row>
    <row r="151" spans="77:78" ht="12" customHeight="1">
      <c r="BY151" s="92" t="s">
        <v>508</v>
      </c>
      <c r="BZ151" s="92">
        <v>1</v>
      </c>
    </row>
    <row r="152" spans="77:78" ht="12" customHeight="1">
      <c r="BY152" s="92" t="s">
        <v>561</v>
      </c>
      <c r="BZ152" s="92">
        <v>1</v>
      </c>
    </row>
    <row r="153" spans="77:78" ht="12" customHeight="1">
      <c r="BY153" s="92" t="s">
        <v>562</v>
      </c>
      <c r="BZ153" s="92">
        <v>1</v>
      </c>
    </row>
    <row r="154" spans="77:78" ht="12" customHeight="1">
      <c r="BY154" s="92" t="s">
        <v>563</v>
      </c>
      <c r="BZ154" s="92">
        <v>1</v>
      </c>
    </row>
    <row r="155" spans="77:78" ht="12" customHeight="1">
      <c r="BY155" s="92" t="s">
        <v>564</v>
      </c>
      <c r="BZ155" s="92">
        <v>1</v>
      </c>
    </row>
    <row r="156" spans="77:78" ht="12" customHeight="1">
      <c r="BY156" s="92" t="s">
        <v>565</v>
      </c>
      <c r="BZ156" s="92">
        <v>1</v>
      </c>
    </row>
    <row r="157" spans="77:78" ht="12" customHeight="1">
      <c r="BY157" s="92" t="s">
        <v>566</v>
      </c>
      <c r="BZ157" s="92">
        <v>1</v>
      </c>
    </row>
    <row r="158" spans="77:78" ht="12" customHeight="1">
      <c r="BY158" s="92" t="s">
        <v>567</v>
      </c>
      <c r="BZ158" s="92">
        <v>1</v>
      </c>
    </row>
    <row r="159" spans="77:78" ht="12" customHeight="1">
      <c r="BY159" s="92" t="s">
        <v>568</v>
      </c>
      <c r="BZ159" s="92">
        <v>1</v>
      </c>
    </row>
    <row r="160" spans="77:78" ht="12" customHeight="1">
      <c r="BY160" s="92" t="s">
        <v>706</v>
      </c>
      <c r="BZ160" s="92">
        <v>1</v>
      </c>
    </row>
    <row r="161" spans="77:78" ht="12" customHeight="1">
      <c r="BY161" s="92" t="s">
        <v>707</v>
      </c>
      <c r="BZ161" s="92">
        <v>1</v>
      </c>
    </row>
    <row r="162" spans="77:78" ht="12" customHeight="1">
      <c r="BY162" s="92" t="s">
        <v>509</v>
      </c>
      <c r="BZ162" s="92">
        <v>1</v>
      </c>
    </row>
    <row r="163" spans="77:78" ht="12" customHeight="1">
      <c r="BY163" s="92" t="s">
        <v>510</v>
      </c>
      <c r="BZ163" s="92">
        <v>1</v>
      </c>
    </row>
    <row r="164" spans="77:78" ht="12" customHeight="1">
      <c r="BY164" s="92" t="s">
        <v>511</v>
      </c>
      <c r="BZ164" s="92">
        <v>1</v>
      </c>
    </row>
    <row r="165" spans="77:78" ht="12" customHeight="1">
      <c r="BY165" s="92" t="s">
        <v>708</v>
      </c>
      <c r="BZ165" s="92">
        <v>1</v>
      </c>
    </row>
    <row r="166" spans="77:78" ht="12" customHeight="1" thickBot="1">
      <c r="BY166" s="27" t="s">
        <v>512</v>
      </c>
      <c r="BZ166" s="27">
        <v>0</v>
      </c>
    </row>
    <row r="167" spans="77:78" ht="12" customHeight="1"/>
    <row r="168" spans="77:78" ht="12" customHeight="1"/>
    <row r="169" spans="77:78" ht="12" customHeight="1"/>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32" priority="15">
      <formula>COUNTIF($F7,"*A*")</formula>
    </cfRule>
  </conditionalFormatting>
  <conditionalFormatting sqref="I7:I12 I22:I26 I17">
    <cfRule type="expression" dxfId="31" priority="14">
      <formula>OR(COUNTIF($F7,"*A*"),COUNTIF($F7,"*他*"))</formula>
    </cfRule>
  </conditionalFormatting>
  <conditionalFormatting sqref="B7:O26">
    <cfRule type="expression" dxfId="30" priority="1">
      <formula>$BB$3=TRUE</formula>
    </cfRule>
  </conditionalFormatting>
  <conditionalFormatting sqref="G18:H21">
    <cfRule type="expression" dxfId="29" priority="13">
      <formula>COUNTIF($F18,"*A*")</formula>
    </cfRule>
  </conditionalFormatting>
  <conditionalFormatting sqref="I18:I21">
    <cfRule type="expression" dxfId="28" priority="9">
      <formula>OR(COUNTIF($F18,"*A*"),COUNTIF($F18,"*他*"))</formula>
    </cfRule>
  </conditionalFormatting>
  <conditionalFormatting sqref="G13:H16">
    <cfRule type="expression" dxfId="27" priority="8">
      <formula>COUNTIF($F13,"*A*")</formula>
    </cfRule>
  </conditionalFormatting>
  <conditionalFormatting sqref="I13:I16">
    <cfRule type="expression" dxfId="26" priority="6">
      <formula>OR(COUNTIF($F13,"*A*"),COUNTIF($F13,"*他*"))</formula>
    </cfRule>
  </conditionalFormatting>
  <conditionalFormatting sqref="K7:L26">
    <cfRule type="expression" dxfId="25" priority="5">
      <formula>$A7=1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819150</xdr:colOff>
                    <xdr:row>0</xdr:row>
                    <xdr:rowOff>104775</xdr:rowOff>
                  </from>
                  <to>
                    <xdr:col>4</xdr:col>
                    <xdr:colOff>1085850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N218"/>
  <sheetViews>
    <sheetView showGridLines="0" view="pageBreakPreview" zoomScale="80" zoomScaleNormal="85" zoomScaleSheetLayoutView="80" workbookViewId="0"/>
  </sheetViews>
  <sheetFormatPr defaultColWidth="8.75" defaultRowHeight="12"/>
  <cols>
    <col min="1" max="1" width="2.5" style="228" customWidth="1"/>
    <col min="2" max="2" width="6" style="175" customWidth="1"/>
    <col min="3" max="3" width="12.125" style="175" customWidth="1"/>
    <col min="4" max="4" width="27.875" style="175" customWidth="1"/>
    <col min="5" max="5" width="14.875" style="175" customWidth="1"/>
    <col min="6" max="6" width="14.875" style="185" customWidth="1"/>
    <col min="7" max="7" width="9.875" style="185" customWidth="1"/>
    <col min="8" max="8" width="14.875" style="185" customWidth="1"/>
    <col min="9" max="9" width="9.875" style="185" customWidth="1"/>
    <col min="10" max="10" width="14.875" style="185" customWidth="1"/>
    <col min="11" max="11" width="9.875" style="185" customWidth="1"/>
    <col min="12" max="12" width="14.875" style="185" customWidth="1"/>
    <col min="13" max="13" width="70.25" style="185" customWidth="1"/>
    <col min="14" max="14" width="9.125" style="185" hidden="1" customWidth="1"/>
    <col min="15" max="19" width="8.75" style="185" hidden="1" customWidth="1"/>
    <col min="20" max="29" width="8.75" style="175" hidden="1" customWidth="1"/>
    <col min="30" max="30" width="22.25" style="175" hidden="1" customWidth="1"/>
    <col min="31" max="31" width="12.625" style="175" hidden="1" customWidth="1"/>
    <col min="32" max="32" width="3.5" style="175" customWidth="1"/>
    <col min="33" max="33" width="2.25" style="175" customWidth="1"/>
    <col min="34" max="34" width="4.125" style="175" customWidth="1"/>
    <col min="35" max="35" width="4.25" style="175" customWidth="1"/>
    <col min="36" max="36" width="7" style="175" customWidth="1"/>
    <col min="37" max="37" width="6.75" style="175" customWidth="1"/>
    <col min="38" max="67" width="2.25" style="175" customWidth="1"/>
    <col min="68" max="68" width="2.25" style="21" customWidth="1"/>
    <col min="69" max="69" width="2.25" style="21" hidden="1" customWidth="1"/>
    <col min="70" max="70" width="9.25" style="21" hidden="1" customWidth="1"/>
    <col min="71" max="71" width="2.25" style="21" hidden="1" customWidth="1"/>
    <col min="72" max="72" width="2.25" style="21" customWidth="1"/>
    <col min="73" max="84" width="2.25" style="175" customWidth="1"/>
    <col min="85" max="85" width="2.25" style="185" customWidth="1"/>
    <col min="86" max="86" width="2.25" style="186" customWidth="1"/>
    <col min="87" max="95" width="2.25" style="175" customWidth="1"/>
    <col min="96" max="96" width="8.75" style="175"/>
    <col min="97" max="98" width="8.75" style="187"/>
    <col min="99" max="99" width="6.125" style="187" customWidth="1"/>
    <col min="100" max="100" width="8.75" style="187"/>
    <col min="101" max="101" width="8.25" style="187" customWidth="1"/>
    <col min="102" max="102" width="9.75" style="187" customWidth="1"/>
    <col min="103" max="103" width="6.5" style="187" customWidth="1"/>
    <col min="104" max="111" width="8.75" style="187"/>
    <col min="112" max="112" width="26.25" style="187" customWidth="1"/>
    <col min="113" max="118" width="8.75" style="187"/>
    <col min="119" max="16384" width="8.75" style="175"/>
  </cols>
  <sheetData>
    <row r="1" spans="1:86" ht="17.25" customHeight="1" thickBot="1"/>
    <row r="2" spans="1:86" ht="17.25" customHeight="1" thickBot="1">
      <c r="B2" s="406" t="str">
        <f ca="1">MID(CELL("filename",C2),FIND("]",CELL("filename",C2))+1,3)&amp;"．"</f>
        <v>6-1．</v>
      </c>
      <c r="C2" s="406" t="s">
        <v>807</v>
      </c>
      <c r="F2" s="407" t="str">
        <f>'4. 排出源リスト'!F5&amp;"年度"</f>
        <v>令和3年度</v>
      </c>
      <c r="BR2" s="21" t="s">
        <v>633</v>
      </c>
    </row>
    <row r="3" spans="1:86" ht="13.5" customHeight="1" thickBot="1">
      <c r="BR3" s="24" t="b">
        <v>0</v>
      </c>
    </row>
    <row r="4" spans="1:86" ht="20.25" customHeight="1">
      <c r="B4" s="894" t="s">
        <v>801</v>
      </c>
      <c r="C4" s="897" t="s">
        <v>621</v>
      </c>
      <c r="D4" s="902" t="s">
        <v>458</v>
      </c>
      <c r="E4" s="914" t="s">
        <v>1009</v>
      </c>
      <c r="F4" s="908" t="s">
        <v>853</v>
      </c>
      <c r="G4" s="912"/>
      <c r="H4" s="908" t="s">
        <v>460</v>
      </c>
      <c r="I4" s="909"/>
      <c r="J4" s="912" t="s">
        <v>531</v>
      </c>
      <c r="K4" s="912"/>
      <c r="L4" s="905" t="s">
        <v>709</v>
      </c>
      <c r="M4" s="936" t="s">
        <v>576</v>
      </c>
      <c r="N4" s="917" t="s">
        <v>619</v>
      </c>
      <c r="O4" s="919" t="s">
        <v>622</v>
      </c>
      <c r="P4" s="939" t="s">
        <v>736</v>
      </c>
      <c r="Q4" s="939"/>
      <c r="R4" s="939"/>
      <c r="S4" s="939"/>
      <c r="T4" s="939"/>
      <c r="U4" s="939"/>
      <c r="V4" s="939"/>
      <c r="W4" s="939"/>
      <c r="X4" s="939"/>
      <c r="Y4" s="939"/>
      <c r="Z4" s="939"/>
      <c r="AA4" s="939"/>
      <c r="AB4" s="930" t="s">
        <v>623</v>
      </c>
      <c r="AC4" s="933" t="s">
        <v>620</v>
      </c>
      <c r="AD4" s="924" t="s">
        <v>644</v>
      </c>
      <c r="AE4" s="925"/>
    </row>
    <row r="5" spans="1:86" ht="20.25" customHeight="1">
      <c r="B5" s="895"/>
      <c r="C5" s="898"/>
      <c r="D5" s="903"/>
      <c r="E5" s="915"/>
      <c r="F5" s="910"/>
      <c r="G5" s="913"/>
      <c r="H5" s="910"/>
      <c r="I5" s="911"/>
      <c r="J5" s="913"/>
      <c r="K5" s="913"/>
      <c r="L5" s="906"/>
      <c r="M5" s="937"/>
      <c r="N5" s="918"/>
      <c r="O5" s="920"/>
      <c r="P5" s="940"/>
      <c r="Q5" s="940"/>
      <c r="R5" s="940"/>
      <c r="S5" s="940"/>
      <c r="T5" s="940"/>
      <c r="U5" s="940"/>
      <c r="V5" s="940"/>
      <c r="W5" s="940"/>
      <c r="X5" s="940"/>
      <c r="Y5" s="940"/>
      <c r="Z5" s="940"/>
      <c r="AA5" s="940"/>
      <c r="AB5" s="931"/>
      <c r="AC5" s="934"/>
      <c r="AD5" s="926" t="s">
        <v>645</v>
      </c>
      <c r="AE5" s="928" t="s">
        <v>627</v>
      </c>
      <c r="AI5" s="175" t="s">
        <v>735</v>
      </c>
      <c r="CG5" s="188"/>
      <c r="CH5" s="189"/>
    </row>
    <row r="6" spans="1:86" ht="20.25" customHeight="1" thickBot="1">
      <c r="A6" s="408"/>
      <c r="B6" s="896"/>
      <c r="C6" s="899"/>
      <c r="D6" s="904"/>
      <c r="E6" s="916"/>
      <c r="F6" s="409" t="s">
        <v>529</v>
      </c>
      <c r="G6" s="410" t="s">
        <v>530</v>
      </c>
      <c r="H6" s="411" t="s">
        <v>575</v>
      </c>
      <c r="I6" s="412" t="s">
        <v>548</v>
      </c>
      <c r="J6" s="413" t="s">
        <v>575</v>
      </c>
      <c r="K6" s="414" t="s">
        <v>548</v>
      </c>
      <c r="L6" s="907"/>
      <c r="M6" s="938"/>
      <c r="N6" s="415" t="s">
        <v>618</v>
      </c>
      <c r="O6" s="921"/>
      <c r="P6" s="416" t="s">
        <v>532</v>
      </c>
      <c r="Q6" s="416" t="s">
        <v>533</v>
      </c>
      <c r="R6" s="416" t="s">
        <v>534</v>
      </c>
      <c r="S6" s="416" t="s">
        <v>535</v>
      </c>
      <c r="T6" s="416" t="s">
        <v>536</v>
      </c>
      <c r="U6" s="416" t="s">
        <v>537</v>
      </c>
      <c r="V6" s="416" t="s">
        <v>538</v>
      </c>
      <c r="W6" s="416" t="s">
        <v>539</v>
      </c>
      <c r="X6" s="416" t="s">
        <v>540</v>
      </c>
      <c r="Y6" s="416" t="s">
        <v>541</v>
      </c>
      <c r="Z6" s="416" t="s">
        <v>542</v>
      </c>
      <c r="AA6" s="416" t="s">
        <v>543</v>
      </c>
      <c r="AB6" s="932"/>
      <c r="AC6" s="935"/>
      <c r="AD6" s="927"/>
      <c r="AE6" s="929"/>
      <c r="AI6" s="259" t="s">
        <v>710</v>
      </c>
      <c r="AJ6" s="260" t="s">
        <v>20</v>
      </c>
      <c r="AK6" s="259"/>
      <c r="CG6" s="190"/>
      <c r="CH6" s="189"/>
    </row>
    <row r="7" spans="1:86" ht="24" customHeight="1">
      <c r="A7" s="408">
        <f>VLOOKUP(D7,非表示_活動量と単位!$D$8:$E$75,2,FALSE)</f>
        <v>1</v>
      </c>
      <c r="B7" s="568">
        <v>1</v>
      </c>
      <c r="C7" s="569">
        <v>1</v>
      </c>
      <c r="D7" s="570" t="s">
        <v>772</v>
      </c>
      <c r="E7" s="571">
        <v>2000000</v>
      </c>
      <c r="F7" s="572">
        <f>IF(E7="","",INT(E7))</f>
        <v>2000000</v>
      </c>
      <c r="G7" s="573" t="str">
        <f>IF($D7="","",VLOOKUP($D7,活動の種別と単位,4,FALSE))</f>
        <v>kWh</v>
      </c>
      <c r="H7" s="574" t="str">
        <f>IF($D7="","",IF(VLOOKUP($C7,モニタリングポイント,9,FALSE)="デフォルト値",VLOOKUP($D7,デフォルト値,4,FALSE),""))</f>
        <v/>
      </c>
      <c r="I7" s="573" t="str">
        <f t="shared" ref="I7:I21" si="0">IF($D7="","",VLOOKUP($D7,活動の種別と単位,5,FALSE))</f>
        <v>---</v>
      </c>
      <c r="J7" s="575">
        <f>IF($D7="","",IF(VLOOKUP($C7,モニタリングポイント,11,FALSE)="デフォルト値",VLOOKUP($D7,デフォルト値,5,FALSE),""))</f>
        <v>4.3600000000000003E-4</v>
      </c>
      <c r="K7" s="573" t="str">
        <f t="shared" ref="K7:K21" si="1">IF($D7="","",VLOOKUP($D7,活動の種別と単位,6,FALSE))</f>
        <v>t-CO2/kWh</v>
      </c>
      <c r="L7" s="576">
        <f t="shared" ref="L7:L21" si="2">IF($D7="","",IF($A7=0,F7*H7*J7,F7*J7))</f>
        <v>872</v>
      </c>
      <c r="M7" s="336"/>
      <c r="N7" s="417" t="str">
        <f t="shared" ref="N7:N21" si="3">IF($D7="","",VLOOKUP($D7,活動の種別と単位,3,FALSE))</f>
        <v>使用量</v>
      </c>
      <c r="O7" s="418"/>
      <c r="P7" s="419">
        <v>120000</v>
      </c>
      <c r="Q7" s="419">
        <v>120000</v>
      </c>
      <c r="R7" s="419">
        <v>120000</v>
      </c>
      <c r="S7" s="419">
        <v>200000</v>
      </c>
      <c r="T7" s="419">
        <v>200000</v>
      </c>
      <c r="U7" s="419">
        <v>200000</v>
      </c>
      <c r="V7" s="419">
        <v>120000</v>
      </c>
      <c r="W7" s="419">
        <v>150000</v>
      </c>
      <c r="X7" s="419">
        <v>180000</v>
      </c>
      <c r="Y7" s="419">
        <v>180000</v>
      </c>
      <c r="Z7" s="419">
        <v>180000</v>
      </c>
      <c r="AA7" s="419">
        <v>120000</v>
      </c>
      <c r="AB7" s="420"/>
      <c r="AC7" s="420"/>
      <c r="AD7" s="421" t="str">
        <f>IF($D7="","",VLOOKUP($D7,活動の種別と単位,7,FALSE))</f>
        <v>対象</v>
      </c>
      <c r="AE7" s="422">
        <f t="shared" ref="AE7:AE31" si="4">IF($D7="","",IF(AD7="---","---",IF(OR($D7="系統電力",$D7="産業用蒸気",$D7="温水",$D7="冷水",$D7="蒸気（産業用以外）"),F7*VLOOKUP($D7,GJ換算係数,2,FALSE),F7*H7)))</f>
        <v>19520</v>
      </c>
      <c r="AI7" s="262">
        <v>1</v>
      </c>
      <c r="AJ7" s="325">
        <f>SUMIF($B$7:$B$31,AI7,$L$7:$L$31)+SUMIF($B$48:$B$102,AI7,$L$48:$L$102)</f>
        <v>3328.7851999999998</v>
      </c>
      <c r="AK7" s="259"/>
      <c r="CG7" s="190"/>
      <c r="CH7" s="189"/>
    </row>
    <row r="8" spans="1:86" ht="24" customHeight="1">
      <c r="A8" s="408">
        <f>VLOOKUP(D8,非表示_活動量と単位!$D$8:$E$75,2,FALSE)</f>
        <v>0</v>
      </c>
      <c r="B8" s="577">
        <v>1</v>
      </c>
      <c r="C8" s="578">
        <v>2</v>
      </c>
      <c r="D8" s="579" t="s">
        <v>481</v>
      </c>
      <c r="E8" s="580">
        <v>250.33</v>
      </c>
      <c r="F8" s="581">
        <f t="shared" ref="F8:F31" si="5">IF(E8="","",INT(E8))</f>
        <v>250</v>
      </c>
      <c r="G8" s="582" t="str">
        <f t="shared" ref="G8:G21" si="6">IF($D8="","",VLOOKUP($D8,活動の種別と単位,4,FALSE))</f>
        <v>千Nm3</v>
      </c>
      <c r="H8" s="389">
        <v>45</v>
      </c>
      <c r="I8" s="582" t="str">
        <f t="shared" si="0"/>
        <v>GJ/千Nm3</v>
      </c>
      <c r="J8" s="391">
        <f t="shared" ref="J8:J21" si="7">IF($D8="","",IF(VLOOKUP($C8,モニタリングポイント,11,FALSE)="デフォルト値",VLOOKUP($D8,デフォルト値,5,FALSE),""))</f>
        <v>5.1299999999999998E-2</v>
      </c>
      <c r="K8" s="582" t="str">
        <f t="shared" si="1"/>
        <v>t-CO2/GJ</v>
      </c>
      <c r="L8" s="583">
        <f t="shared" si="2"/>
        <v>577.125</v>
      </c>
      <c r="M8" s="337"/>
      <c r="N8" s="423" t="str">
        <f t="shared" si="3"/>
        <v>使用量</v>
      </c>
      <c r="O8" s="424"/>
      <c r="P8" s="425">
        <v>20</v>
      </c>
      <c r="Q8" s="425">
        <v>20</v>
      </c>
      <c r="R8" s="425">
        <v>20</v>
      </c>
      <c r="S8" s="425">
        <v>20</v>
      </c>
      <c r="T8" s="425">
        <v>20</v>
      </c>
      <c r="U8" s="425">
        <v>20</v>
      </c>
      <c r="V8" s="425">
        <v>20</v>
      </c>
      <c r="W8" s="425">
        <v>20</v>
      </c>
      <c r="X8" s="425">
        <v>20</v>
      </c>
      <c r="Y8" s="425">
        <v>20</v>
      </c>
      <c r="Z8" s="425">
        <v>20</v>
      </c>
      <c r="AA8" s="425">
        <v>20</v>
      </c>
      <c r="AB8" s="426"/>
      <c r="AC8" s="426"/>
      <c r="AD8" s="519" t="str">
        <f t="shared" ref="AD8:AD31" si="8">IF($D8="","",VLOOKUP($D8,活動の種別と単位,7,FALSE))</f>
        <v>対象</v>
      </c>
      <c r="AE8" s="427">
        <f t="shared" si="4"/>
        <v>11250</v>
      </c>
      <c r="AI8" s="263">
        <v>2</v>
      </c>
      <c r="AJ8" s="325">
        <f t="shared" ref="AJ8:AJ11" si="9">SUMIF($B$7:$B$31,AI8,$L$7:$L$31)+SUMIF($B$48:$B$102,AI8,$L$48:$L$102)</f>
        <v>1747.9450000000002</v>
      </c>
      <c r="AK8" s="259"/>
      <c r="CG8" s="190"/>
      <c r="CH8" s="189"/>
    </row>
    <row r="9" spans="1:86" ht="24" customHeight="1">
      <c r="A9" s="408">
        <f>VLOOKUP(D9,非表示_活動量と単位!$D$8:$E$75,2,FALSE)</f>
        <v>0</v>
      </c>
      <c r="B9" s="577">
        <v>1</v>
      </c>
      <c r="C9" s="578">
        <v>3</v>
      </c>
      <c r="D9" s="579" t="s">
        <v>481</v>
      </c>
      <c r="E9" s="580">
        <v>380</v>
      </c>
      <c r="F9" s="581">
        <f t="shared" si="5"/>
        <v>380</v>
      </c>
      <c r="G9" s="582" t="str">
        <f t="shared" si="6"/>
        <v>千Nm3</v>
      </c>
      <c r="H9" s="389">
        <v>45</v>
      </c>
      <c r="I9" s="582" t="str">
        <f t="shared" si="0"/>
        <v>GJ/千Nm3</v>
      </c>
      <c r="J9" s="391">
        <f t="shared" si="7"/>
        <v>5.1299999999999998E-2</v>
      </c>
      <c r="K9" s="582" t="str">
        <f t="shared" si="1"/>
        <v>t-CO2/GJ</v>
      </c>
      <c r="L9" s="583">
        <f t="shared" si="2"/>
        <v>877.23</v>
      </c>
      <c r="M9" s="337"/>
      <c r="N9" s="423" t="str">
        <f t="shared" si="3"/>
        <v>使用量</v>
      </c>
      <c r="O9" s="424"/>
      <c r="P9" s="425">
        <v>30</v>
      </c>
      <c r="Q9" s="425">
        <v>30</v>
      </c>
      <c r="R9" s="425">
        <v>30</v>
      </c>
      <c r="S9" s="425">
        <v>30</v>
      </c>
      <c r="T9" s="425">
        <v>30</v>
      </c>
      <c r="U9" s="425">
        <v>30</v>
      </c>
      <c r="V9" s="425">
        <v>30</v>
      </c>
      <c r="W9" s="425">
        <v>30</v>
      </c>
      <c r="X9" s="425">
        <v>30</v>
      </c>
      <c r="Y9" s="425">
        <v>30</v>
      </c>
      <c r="Z9" s="425">
        <v>30</v>
      </c>
      <c r="AA9" s="425">
        <v>30</v>
      </c>
      <c r="AB9" s="426"/>
      <c r="AC9" s="426"/>
      <c r="AD9" s="519" t="str">
        <f t="shared" si="8"/>
        <v>対象</v>
      </c>
      <c r="AE9" s="427">
        <f t="shared" si="4"/>
        <v>17100</v>
      </c>
      <c r="AI9" s="262">
        <v>3</v>
      </c>
      <c r="AJ9" s="325">
        <f t="shared" si="9"/>
        <v>1162.2122100000001</v>
      </c>
      <c r="AK9" s="259"/>
      <c r="CG9" s="190"/>
      <c r="CH9" s="189"/>
    </row>
    <row r="10" spans="1:86" ht="24" customHeight="1">
      <c r="A10" s="408">
        <f>VLOOKUP(D10,非表示_活動量と単位!$D$8:$E$75,2,FALSE)</f>
        <v>0</v>
      </c>
      <c r="B10" s="577">
        <v>1</v>
      </c>
      <c r="C10" s="578" t="s">
        <v>848</v>
      </c>
      <c r="D10" s="579" t="s">
        <v>473</v>
      </c>
      <c r="E10" s="580">
        <v>349.98849999999999</v>
      </c>
      <c r="F10" s="581">
        <f t="shared" si="5"/>
        <v>349</v>
      </c>
      <c r="G10" s="582" t="str">
        <f t="shared" si="6"/>
        <v>kl</v>
      </c>
      <c r="H10" s="389">
        <v>38.9</v>
      </c>
      <c r="I10" s="582" t="str">
        <f t="shared" si="0"/>
        <v>GJ/kl</v>
      </c>
      <c r="J10" s="391">
        <v>7.0800000000000002E-2</v>
      </c>
      <c r="K10" s="582" t="str">
        <f t="shared" si="1"/>
        <v>t-CO2/GJ</v>
      </c>
      <c r="L10" s="583">
        <f t="shared" si="2"/>
        <v>961.18788000000006</v>
      </c>
      <c r="M10" s="584" t="s">
        <v>844</v>
      </c>
      <c r="N10" s="423" t="str">
        <f t="shared" si="3"/>
        <v>使用量</v>
      </c>
      <c r="O10" s="424"/>
      <c r="P10" s="425"/>
      <c r="Q10" s="428"/>
      <c r="R10" s="429"/>
      <c r="S10" s="429"/>
      <c r="T10" s="429"/>
      <c r="U10" s="429"/>
      <c r="V10" s="429"/>
      <c r="W10" s="429"/>
      <c r="X10" s="429"/>
      <c r="Y10" s="429"/>
      <c r="Z10" s="429"/>
      <c r="AA10" s="429">
        <v>349</v>
      </c>
      <c r="AB10" s="426"/>
      <c r="AC10" s="426"/>
      <c r="AD10" s="519" t="str">
        <f t="shared" si="8"/>
        <v>対象</v>
      </c>
      <c r="AE10" s="427">
        <f t="shared" si="4"/>
        <v>13576.1</v>
      </c>
      <c r="AI10" s="263">
        <v>4</v>
      </c>
      <c r="AJ10" s="325">
        <f t="shared" si="9"/>
        <v>0</v>
      </c>
      <c r="AK10" s="259"/>
      <c r="CG10" s="190"/>
      <c r="CH10" s="189"/>
    </row>
    <row r="11" spans="1:86" ht="24" customHeight="1">
      <c r="A11" s="408">
        <f>VLOOKUP(D11,非表示_活動量と単位!$D$8:$E$75,2,FALSE)</f>
        <v>0</v>
      </c>
      <c r="B11" s="577">
        <v>1</v>
      </c>
      <c r="C11" s="578">
        <v>9</v>
      </c>
      <c r="D11" s="579" t="s">
        <v>468</v>
      </c>
      <c r="E11" s="580">
        <v>15.83</v>
      </c>
      <c r="F11" s="581">
        <f t="shared" si="5"/>
        <v>15</v>
      </c>
      <c r="G11" s="582" t="str">
        <f t="shared" si="6"/>
        <v>kl</v>
      </c>
      <c r="H11" s="389">
        <f t="shared" ref="H11:H21" si="10">IF($D11="","",IF(VLOOKUP($C11,モニタリングポイント,9,FALSE)="デフォルト値",VLOOKUP($D11,デフォルト値,4,FALSE),""))</f>
        <v>33.4</v>
      </c>
      <c r="I11" s="582" t="str">
        <f t="shared" si="0"/>
        <v>GJ/kl</v>
      </c>
      <c r="J11" s="391">
        <f t="shared" si="7"/>
        <v>6.8599999999999994E-2</v>
      </c>
      <c r="K11" s="582" t="str">
        <f t="shared" si="1"/>
        <v>t-CO2/GJ</v>
      </c>
      <c r="L11" s="583">
        <f t="shared" si="2"/>
        <v>34.368600000000001</v>
      </c>
      <c r="M11" s="584"/>
      <c r="N11" s="423" t="str">
        <f t="shared" si="3"/>
        <v>使用量</v>
      </c>
      <c r="O11" s="424"/>
      <c r="P11" s="425">
        <v>3</v>
      </c>
      <c r="Q11" s="428"/>
      <c r="R11" s="429"/>
      <c r="S11" s="429">
        <v>3</v>
      </c>
      <c r="T11" s="429"/>
      <c r="U11" s="429">
        <v>3</v>
      </c>
      <c r="V11" s="429"/>
      <c r="W11" s="429"/>
      <c r="X11" s="429">
        <v>3</v>
      </c>
      <c r="Y11" s="429"/>
      <c r="Z11" s="429">
        <v>3</v>
      </c>
      <c r="AA11" s="429"/>
      <c r="AB11" s="426"/>
      <c r="AC11" s="426"/>
      <c r="AD11" s="519" t="str">
        <f t="shared" si="8"/>
        <v>対象</v>
      </c>
      <c r="AE11" s="427">
        <f t="shared" ref="AE11:AE12" si="11">IF($D11="","",IF(AD11="---","---",IF(OR($D11="系統電力",$D11="産業用蒸気",$D11="温水",$D11="冷水",$D11="蒸気（産業用以外）"),F11*VLOOKUP($D11,GJ換算係数,2,FALSE),F11*H11)))</f>
        <v>501</v>
      </c>
      <c r="AI11" s="262">
        <v>5</v>
      </c>
      <c r="AJ11" s="325">
        <f t="shared" si="9"/>
        <v>0</v>
      </c>
      <c r="AK11" s="259"/>
      <c r="CG11" s="190"/>
      <c r="CH11" s="189"/>
    </row>
    <row r="12" spans="1:86" ht="24" customHeight="1">
      <c r="A12" s="408">
        <f>VLOOKUP(D12,非表示_活動量と単位!$D$8:$E$75,2,FALSE)</f>
        <v>0</v>
      </c>
      <c r="B12" s="577">
        <v>1</v>
      </c>
      <c r="C12" s="578">
        <v>10</v>
      </c>
      <c r="D12" s="579" t="s">
        <v>468</v>
      </c>
      <c r="E12" s="580">
        <v>3.4</v>
      </c>
      <c r="F12" s="581">
        <f t="shared" si="5"/>
        <v>3</v>
      </c>
      <c r="G12" s="582" t="str">
        <f t="shared" si="6"/>
        <v>kl</v>
      </c>
      <c r="H12" s="389">
        <f t="shared" si="10"/>
        <v>33.4</v>
      </c>
      <c r="I12" s="582" t="str">
        <f t="shared" si="0"/>
        <v>GJ/kl</v>
      </c>
      <c r="J12" s="391">
        <f t="shared" si="7"/>
        <v>6.8599999999999994E-2</v>
      </c>
      <c r="K12" s="582" t="str">
        <f t="shared" si="1"/>
        <v>t-CO2/GJ</v>
      </c>
      <c r="L12" s="583">
        <f t="shared" si="2"/>
        <v>6.8737199999999987</v>
      </c>
      <c r="M12" s="337"/>
      <c r="N12" s="423" t="str">
        <f t="shared" si="3"/>
        <v>使用量</v>
      </c>
      <c r="O12" s="424">
        <v>5</v>
      </c>
      <c r="P12" s="425"/>
      <c r="Q12" s="428"/>
      <c r="R12" s="429"/>
      <c r="S12" s="429"/>
      <c r="T12" s="429"/>
      <c r="U12" s="429"/>
      <c r="V12" s="429"/>
      <c r="W12" s="429"/>
      <c r="X12" s="429"/>
      <c r="Y12" s="429"/>
      <c r="Z12" s="429"/>
      <c r="AA12" s="429"/>
      <c r="AB12" s="426">
        <v>2</v>
      </c>
      <c r="AC12" s="426"/>
      <c r="AD12" s="519" t="str">
        <f t="shared" si="8"/>
        <v>対象</v>
      </c>
      <c r="AE12" s="427">
        <f t="shared" si="11"/>
        <v>100.19999999999999</v>
      </c>
      <c r="AI12" s="258"/>
      <c r="AJ12" s="326">
        <f>INT(SUM(AJ7:AJ11))</f>
        <v>6238</v>
      </c>
      <c r="AK12" s="259" t="b">
        <f>EXACT(AJ12,L32)</f>
        <v>1</v>
      </c>
      <c r="CG12" s="190"/>
      <c r="CH12" s="189"/>
    </row>
    <row r="13" spans="1:86" ht="24" customHeight="1">
      <c r="A13" s="408">
        <f>VLOOKUP(D13,非表示_活動量と単位!$D$8:$E$75,2,FALSE)</f>
        <v>1</v>
      </c>
      <c r="B13" s="577">
        <v>2</v>
      </c>
      <c r="C13" s="578">
        <v>11</v>
      </c>
      <c r="D13" s="579" t="s">
        <v>772</v>
      </c>
      <c r="E13" s="580">
        <v>2050000</v>
      </c>
      <c r="F13" s="581">
        <f t="shared" si="5"/>
        <v>2050000</v>
      </c>
      <c r="G13" s="582" t="str">
        <f t="shared" si="6"/>
        <v>kWh</v>
      </c>
      <c r="H13" s="389" t="str">
        <f t="shared" si="10"/>
        <v/>
      </c>
      <c r="I13" s="582" t="str">
        <f t="shared" si="0"/>
        <v>---</v>
      </c>
      <c r="J13" s="391">
        <f t="shared" si="7"/>
        <v>4.3600000000000003E-4</v>
      </c>
      <c r="K13" s="582" t="str">
        <f t="shared" si="1"/>
        <v>t-CO2/kWh</v>
      </c>
      <c r="L13" s="583">
        <f t="shared" si="2"/>
        <v>893.80000000000007</v>
      </c>
      <c r="M13" s="337"/>
      <c r="N13" s="423" t="str">
        <f t="shared" si="3"/>
        <v>使用量</v>
      </c>
      <c r="O13" s="424"/>
      <c r="P13" s="425">
        <v>200000</v>
      </c>
      <c r="Q13" s="428">
        <v>200000</v>
      </c>
      <c r="R13" s="429">
        <v>120000</v>
      </c>
      <c r="S13" s="429">
        <v>200000</v>
      </c>
      <c r="T13" s="429">
        <v>200000</v>
      </c>
      <c r="U13" s="429">
        <v>200000</v>
      </c>
      <c r="V13" s="429">
        <v>120000</v>
      </c>
      <c r="W13" s="429">
        <v>150000</v>
      </c>
      <c r="X13" s="429">
        <v>180000</v>
      </c>
      <c r="Y13" s="429">
        <v>180000</v>
      </c>
      <c r="Z13" s="429">
        <v>180000</v>
      </c>
      <c r="AA13" s="429">
        <v>120000</v>
      </c>
      <c r="AB13" s="426"/>
      <c r="AC13" s="426"/>
      <c r="AD13" s="519" t="str">
        <f t="shared" si="8"/>
        <v>対象</v>
      </c>
      <c r="AE13" s="427">
        <f t="shared" si="4"/>
        <v>20008</v>
      </c>
      <c r="AI13" s="264"/>
      <c r="AJ13" s="324"/>
      <c r="AK13" s="259"/>
      <c r="CG13" s="190"/>
      <c r="CH13" s="189"/>
    </row>
    <row r="14" spans="1:86" ht="24" customHeight="1">
      <c r="A14" s="408">
        <f>VLOOKUP(D14,非表示_活動量と単位!$D$8:$E$75,2,FALSE)</f>
        <v>0</v>
      </c>
      <c r="B14" s="577">
        <v>2</v>
      </c>
      <c r="C14" s="578">
        <v>12</v>
      </c>
      <c r="D14" s="579" t="s">
        <v>481</v>
      </c>
      <c r="E14" s="580">
        <v>370</v>
      </c>
      <c r="F14" s="581">
        <f t="shared" si="5"/>
        <v>370</v>
      </c>
      <c r="G14" s="582" t="str">
        <f t="shared" si="6"/>
        <v>千Nm3</v>
      </c>
      <c r="H14" s="389">
        <v>45</v>
      </c>
      <c r="I14" s="582" t="str">
        <f t="shared" si="0"/>
        <v>GJ/千Nm3</v>
      </c>
      <c r="J14" s="391">
        <f t="shared" si="7"/>
        <v>5.1299999999999998E-2</v>
      </c>
      <c r="K14" s="582" t="str">
        <f t="shared" si="1"/>
        <v>t-CO2/GJ</v>
      </c>
      <c r="L14" s="583">
        <f t="shared" si="2"/>
        <v>854.14499999999998</v>
      </c>
      <c r="M14" s="337"/>
      <c r="N14" s="423" t="str">
        <f t="shared" si="3"/>
        <v>使用量</v>
      </c>
      <c r="O14" s="424"/>
      <c r="P14" s="425">
        <v>40</v>
      </c>
      <c r="Q14" s="425">
        <v>30</v>
      </c>
      <c r="R14" s="425">
        <v>30</v>
      </c>
      <c r="S14" s="425">
        <v>30</v>
      </c>
      <c r="T14" s="425">
        <v>30</v>
      </c>
      <c r="U14" s="425">
        <v>30</v>
      </c>
      <c r="V14" s="425">
        <v>30</v>
      </c>
      <c r="W14" s="425">
        <v>30</v>
      </c>
      <c r="X14" s="425">
        <v>30</v>
      </c>
      <c r="Y14" s="425">
        <v>30</v>
      </c>
      <c r="Z14" s="425">
        <v>30</v>
      </c>
      <c r="AA14" s="425">
        <v>30</v>
      </c>
      <c r="AB14" s="426"/>
      <c r="AC14" s="426"/>
      <c r="AD14" s="519" t="str">
        <f t="shared" si="8"/>
        <v>対象</v>
      </c>
      <c r="AE14" s="427">
        <f t="shared" si="4"/>
        <v>16650</v>
      </c>
      <c r="AI14" s="258"/>
      <c r="AJ14" s="324"/>
      <c r="AK14" s="259"/>
      <c r="CG14" s="190"/>
      <c r="CH14" s="189"/>
    </row>
    <row r="15" spans="1:86" ht="24" customHeight="1">
      <c r="A15" s="408">
        <f>VLOOKUP(D15,非表示_活動量と単位!$D$8:$E$75,2,FALSE)</f>
        <v>1</v>
      </c>
      <c r="B15" s="577">
        <v>3</v>
      </c>
      <c r="C15" s="578">
        <v>13</v>
      </c>
      <c r="D15" s="579" t="s">
        <v>461</v>
      </c>
      <c r="E15" s="580">
        <v>1830000</v>
      </c>
      <c r="F15" s="581">
        <f t="shared" si="5"/>
        <v>1830000</v>
      </c>
      <c r="G15" s="582" t="str">
        <f t="shared" si="6"/>
        <v>kWh</v>
      </c>
      <c r="H15" s="389" t="str">
        <f t="shared" si="10"/>
        <v/>
      </c>
      <c r="I15" s="582" t="str">
        <f t="shared" si="0"/>
        <v>---</v>
      </c>
      <c r="J15" s="391">
        <f t="shared" si="7"/>
        <v>4.3600000000000003E-4</v>
      </c>
      <c r="K15" s="582" t="str">
        <f t="shared" si="1"/>
        <v>t-CO2/kWh</v>
      </c>
      <c r="L15" s="583">
        <f t="shared" si="2"/>
        <v>797.88</v>
      </c>
      <c r="M15" s="337"/>
      <c r="N15" s="423" t="str">
        <f t="shared" si="3"/>
        <v>使用量</v>
      </c>
      <c r="O15" s="424"/>
      <c r="P15" s="425">
        <v>100000</v>
      </c>
      <c r="Q15" s="425">
        <v>100000</v>
      </c>
      <c r="R15" s="425">
        <v>100000</v>
      </c>
      <c r="S15" s="429">
        <v>200000</v>
      </c>
      <c r="T15" s="429">
        <v>200000</v>
      </c>
      <c r="U15" s="429">
        <v>200000</v>
      </c>
      <c r="V15" s="429">
        <v>120000</v>
      </c>
      <c r="W15" s="429">
        <v>150000</v>
      </c>
      <c r="X15" s="429">
        <v>180000</v>
      </c>
      <c r="Y15" s="429">
        <v>180000</v>
      </c>
      <c r="Z15" s="429">
        <v>180000</v>
      </c>
      <c r="AA15" s="429">
        <v>120000</v>
      </c>
      <c r="AB15" s="426"/>
      <c r="AC15" s="426"/>
      <c r="AD15" s="519" t="str">
        <f t="shared" si="8"/>
        <v>対象</v>
      </c>
      <c r="AE15" s="427">
        <f t="shared" si="4"/>
        <v>17860.8</v>
      </c>
      <c r="AI15" s="264"/>
      <c r="AJ15" s="324"/>
      <c r="AK15" s="259"/>
      <c r="CG15" s="190"/>
      <c r="CH15" s="189"/>
    </row>
    <row r="16" spans="1:86" ht="24" customHeight="1">
      <c r="A16" s="408">
        <f>VLOOKUP(D16,非表示_活動量と単位!$D$8:$E$75,2,FALSE)</f>
        <v>0</v>
      </c>
      <c r="B16" s="577">
        <v>3</v>
      </c>
      <c r="C16" s="578">
        <v>14</v>
      </c>
      <c r="D16" s="579" t="s">
        <v>478</v>
      </c>
      <c r="E16" s="580">
        <v>121.11</v>
      </c>
      <c r="F16" s="581">
        <f t="shared" si="5"/>
        <v>121</v>
      </c>
      <c r="G16" s="582" t="str">
        <f t="shared" si="6"/>
        <v>t</v>
      </c>
      <c r="H16" s="389">
        <f t="shared" si="10"/>
        <v>50.1</v>
      </c>
      <c r="I16" s="582" t="str">
        <f t="shared" si="0"/>
        <v>GJ/t</v>
      </c>
      <c r="J16" s="391">
        <f t="shared" si="7"/>
        <v>6.0100000000000001E-2</v>
      </c>
      <c r="K16" s="582" t="str">
        <f t="shared" si="1"/>
        <v>t-CO2/GJ</v>
      </c>
      <c r="L16" s="583">
        <f t="shared" si="2"/>
        <v>364.33221000000003</v>
      </c>
      <c r="M16" s="337"/>
      <c r="N16" s="423" t="str">
        <f t="shared" si="3"/>
        <v>使用量</v>
      </c>
      <c r="O16" s="430"/>
      <c r="P16" s="425">
        <v>10</v>
      </c>
      <c r="Q16" s="425">
        <v>10</v>
      </c>
      <c r="R16" s="425">
        <v>10</v>
      </c>
      <c r="S16" s="425">
        <v>10</v>
      </c>
      <c r="T16" s="425">
        <v>10</v>
      </c>
      <c r="U16" s="425">
        <v>10</v>
      </c>
      <c r="V16" s="425">
        <v>10</v>
      </c>
      <c r="W16" s="425">
        <v>10</v>
      </c>
      <c r="X16" s="425">
        <v>10</v>
      </c>
      <c r="Y16" s="425">
        <v>10</v>
      </c>
      <c r="Z16" s="425">
        <v>10</v>
      </c>
      <c r="AA16" s="425">
        <v>10</v>
      </c>
      <c r="AB16" s="431"/>
      <c r="AC16" s="431"/>
      <c r="AD16" s="519" t="str">
        <f t="shared" si="8"/>
        <v>対象</v>
      </c>
      <c r="AE16" s="427">
        <f t="shared" si="4"/>
        <v>6062.1</v>
      </c>
      <c r="AI16" s="258"/>
      <c r="AJ16" s="324"/>
      <c r="AK16" s="259"/>
      <c r="CG16" s="190"/>
      <c r="CH16" s="189"/>
    </row>
    <row r="17" spans="1:86" ht="24" customHeight="1">
      <c r="A17" s="408" t="e">
        <f>VLOOKUP(D17,非表示_活動量と単位!$D$8:$E$75,2,FALSE)</f>
        <v>#N/A</v>
      </c>
      <c r="B17" s="577"/>
      <c r="C17" s="578"/>
      <c r="D17" s="579"/>
      <c r="E17" s="397"/>
      <c r="F17" s="581" t="str">
        <f t="shared" si="5"/>
        <v/>
      </c>
      <c r="G17" s="582" t="str">
        <f t="shared" si="6"/>
        <v/>
      </c>
      <c r="H17" s="389" t="str">
        <f t="shared" si="10"/>
        <v/>
      </c>
      <c r="I17" s="582" t="str">
        <f t="shared" si="0"/>
        <v/>
      </c>
      <c r="J17" s="391" t="str">
        <f t="shared" si="7"/>
        <v/>
      </c>
      <c r="K17" s="582" t="str">
        <f t="shared" si="1"/>
        <v/>
      </c>
      <c r="L17" s="583" t="str">
        <f t="shared" si="2"/>
        <v/>
      </c>
      <c r="M17" s="337"/>
      <c r="N17" s="423" t="str">
        <f t="shared" si="3"/>
        <v/>
      </c>
      <c r="O17" s="430"/>
      <c r="P17" s="432"/>
      <c r="Q17" s="433"/>
      <c r="R17" s="434"/>
      <c r="S17" s="434"/>
      <c r="T17" s="434"/>
      <c r="U17" s="434"/>
      <c r="V17" s="434"/>
      <c r="W17" s="434"/>
      <c r="X17" s="434"/>
      <c r="Y17" s="434"/>
      <c r="Z17" s="434"/>
      <c r="AA17" s="434"/>
      <c r="AB17" s="431"/>
      <c r="AC17" s="431"/>
      <c r="AD17" s="519" t="str">
        <f t="shared" si="8"/>
        <v/>
      </c>
      <c r="AE17" s="427" t="str">
        <f t="shared" si="4"/>
        <v/>
      </c>
      <c r="AI17" s="264"/>
      <c r="AJ17" s="324"/>
      <c r="AK17" s="259"/>
      <c r="CG17" s="190"/>
      <c r="CH17" s="189"/>
    </row>
    <row r="18" spans="1:86" ht="24" customHeight="1">
      <c r="A18" s="408" t="e">
        <f>VLOOKUP(D18,非表示_活動量と単位!$D$8:$E$75,2,FALSE)</f>
        <v>#N/A</v>
      </c>
      <c r="B18" s="585"/>
      <c r="C18" s="586"/>
      <c r="D18" s="587"/>
      <c r="E18" s="397"/>
      <c r="F18" s="581" t="str">
        <f t="shared" si="5"/>
        <v/>
      </c>
      <c r="G18" s="582" t="str">
        <f t="shared" si="6"/>
        <v/>
      </c>
      <c r="H18" s="389" t="str">
        <f t="shared" si="10"/>
        <v/>
      </c>
      <c r="I18" s="582" t="str">
        <f t="shared" si="0"/>
        <v/>
      </c>
      <c r="J18" s="391" t="str">
        <f t="shared" si="7"/>
        <v/>
      </c>
      <c r="K18" s="582" t="str">
        <f t="shared" si="1"/>
        <v/>
      </c>
      <c r="L18" s="583" t="str">
        <f t="shared" si="2"/>
        <v/>
      </c>
      <c r="M18" s="337"/>
      <c r="N18" s="423" t="str">
        <f t="shared" si="3"/>
        <v/>
      </c>
      <c r="O18" s="430"/>
      <c r="P18" s="432"/>
      <c r="Q18" s="433"/>
      <c r="R18" s="434"/>
      <c r="S18" s="434"/>
      <c r="T18" s="434"/>
      <c r="U18" s="434"/>
      <c r="V18" s="434"/>
      <c r="W18" s="434"/>
      <c r="X18" s="434"/>
      <c r="Y18" s="434"/>
      <c r="Z18" s="434"/>
      <c r="AA18" s="434"/>
      <c r="AB18" s="431"/>
      <c r="AC18" s="431"/>
      <c r="AD18" s="519" t="str">
        <f t="shared" si="8"/>
        <v/>
      </c>
      <c r="AE18" s="427" t="str">
        <f t="shared" si="4"/>
        <v/>
      </c>
      <c r="AI18" s="258"/>
      <c r="AJ18" s="324"/>
      <c r="AK18" s="259"/>
      <c r="CG18" s="190"/>
      <c r="CH18" s="189"/>
    </row>
    <row r="19" spans="1:86" ht="24" customHeight="1">
      <c r="A19" s="408" t="e">
        <f>VLOOKUP(D19,非表示_活動量と単位!$D$8:$E$75,2,FALSE)</f>
        <v>#N/A</v>
      </c>
      <c r="B19" s="585"/>
      <c r="C19" s="586"/>
      <c r="D19" s="587"/>
      <c r="E19" s="397"/>
      <c r="F19" s="581" t="str">
        <f t="shared" si="5"/>
        <v/>
      </c>
      <c r="G19" s="582" t="str">
        <f t="shared" si="6"/>
        <v/>
      </c>
      <c r="H19" s="389" t="str">
        <f t="shared" si="10"/>
        <v/>
      </c>
      <c r="I19" s="582" t="str">
        <f t="shared" si="0"/>
        <v/>
      </c>
      <c r="J19" s="391" t="str">
        <f t="shared" si="7"/>
        <v/>
      </c>
      <c r="K19" s="582" t="str">
        <f t="shared" si="1"/>
        <v/>
      </c>
      <c r="L19" s="583" t="str">
        <f t="shared" si="2"/>
        <v/>
      </c>
      <c r="M19" s="337"/>
      <c r="N19" s="423" t="str">
        <f t="shared" si="3"/>
        <v/>
      </c>
      <c r="O19" s="430"/>
      <c r="P19" s="432"/>
      <c r="Q19" s="433"/>
      <c r="R19" s="434"/>
      <c r="S19" s="434"/>
      <c r="T19" s="434"/>
      <c r="U19" s="434"/>
      <c r="V19" s="434"/>
      <c r="W19" s="434"/>
      <c r="X19" s="434"/>
      <c r="Y19" s="434"/>
      <c r="Z19" s="434"/>
      <c r="AA19" s="434"/>
      <c r="AB19" s="431"/>
      <c r="AC19" s="431"/>
      <c r="AD19" s="519" t="str">
        <f t="shared" si="8"/>
        <v/>
      </c>
      <c r="AE19" s="427" t="str">
        <f t="shared" si="4"/>
        <v/>
      </c>
      <c r="AI19" s="264"/>
      <c r="AJ19" s="324"/>
      <c r="AK19" s="259"/>
      <c r="CG19" s="190"/>
      <c r="CH19" s="189"/>
    </row>
    <row r="20" spans="1:86" ht="24" customHeight="1">
      <c r="A20" s="408" t="e">
        <f>VLOOKUP(D20,非表示_活動量と単位!$D$8:$E$75,2,FALSE)</f>
        <v>#N/A</v>
      </c>
      <c r="B20" s="585"/>
      <c r="C20" s="586"/>
      <c r="D20" s="587"/>
      <c r="E20" s="397"/>
      <c r="F20" s="581" t="str">
        <f t="shared" si="5"/>
        <v/>
      </c>
      <c r="G20" s="582" t="str">
        <f t="shared" si="6"/>
        <v/>
      </c>
      <c r="H20" s="389" t="str">
        <f t="shared" si="10"/>
        <v/>
      </c>
      <c r="I20" s="582" t="str">
        <f t="shared" si="0"/>
        <v/>
      </c>
      <c r="J20" s="391" t="str">
        <f t="shared" si="7"/>
        <v/>
      </c>
      <c r="K20" s="582" t="str">
        <f t="shared" si="1"/>
        <v/>
      </c>
      <c r="L20" s="583" t="str">
        <f t="shared" si="2"/>
        <v/>
      </c>
      <c r="M20" s="337"/>
      <c r="N20" s="423" t="str">
        <f t="shared" si="3"/>
        <v/>
      </c>
      <c r="O20" s="430"/>
      <c r="P20" s="432"/>
      <c r="Q20" s="433"/>
      <c r="R20" s="434"/>
      <c r="S20" s="434"/>
      <c r="T20" s="434"/>
      <c r="U20" s="434"/>
      <c r="V20" s="434"/>
      <c r="W20" s="434"/>
      <c r="X20" s="434"/>
      <c r="Y20" s="434"/>
      <c r="Z20" s="434"/>
      <c r="AA20" s="434"/>
      <c r="AB20" s="431"/>
      <c r="AC20" s="431"/>
      <c r="AD20" s="519" t="str">
        <f t="shared" si="8"/>
        <v/>
      </c>
      <c r="AE20" s="427" t="str">
        <f t="shared" si="4"/>
        <v/>
      </c>
      <c r="AI20" s="258"/>
      <c r="AJ20" s="324"/>
      <c r="AK20" s="259"/>
      <c r="CG20" s="190"/>
      <c r="CH20" s="189"/>
    </row>
    <row r="21" spans="1:86" ht="24" customHeight="1" thickBot="1">
      <c r="A21" s="408" t="e">
        <f>VLOOKUP(D21,非表示_活動量と単位!$D$8:$E$75,2,FALSE)</f>
        <v>#N/A</v>
      </c>
      <c r="B21" s="585"/>
      <c r="C21" s="586"/>
      <c r="D21" s="587"/>
      <c r="E21" s="397"/>
      <c r="F21" s="581" t="str">
        <f t="shared" si="5"/>
        <v/>
      </c>
      <c r="G21" s="582" t="str">
        <f t="shared" si="6"/>
        <v/>
      </c>
      <c r="H21" s="588" t="str">
        <f t="shared" si="10"/>
        <v/>
      </c>
      <c r="I21" s="582" t="str">
        <f t="shared" si="0"/>
        <v/>
      </c>
      <c r="J21" s="589" t="str">
        <f t="shared" si="7"/>
        <v/>
      </c>
      <c r="K21" s="582" t="str">
        <f t="shared" si="1"/>
        <v/>
      </c>
      <c r="L21" s="583" t="str">
        <f t="shared" si="2"/>
        <v/>
      </c>
      <c r="M21" s="337"/>
      <c r="N21" s="423" t="str">
        <f t="shared" si="3"/>
        <v/>
      </c>
      <c r="O21" s="430"/>
      <c r="P21" s="432"/>
      <c r="Q21" s="433"/>
      <c r="R21" s="434"/>
      <c r="S21" s="434"/>
      <c r="T21" s="434"/>
      <c r="U21" s="434"/>
      <c r="V21" s="434"/>
      <c r="W21" s="434"/>
      <c r="X21" s="434"/>
      <c r="Y21" s="434"/>
      <c r="Z21" s="434"/>
      <c r="AA21" s="434"/>
      <c r="AB21" s="431"/>
      <c r="AC21" s="431"/>
      <c r="AD21" s="519" t="str">
        <f t="shared" si="8"/>
        <v/>
      </c>
      <c r="AE21" s="427" t="str">
        <f t="shared" si="4"/>
        <v/>
      </c>
      <c r="AI21" s="264"/>
      <c r="AJ21" s="324"/>
      <c r="AK21" s="259"/>
      <c r="CG21" s="190"/>
      <c r="CH21" s="189"/>
    </row>
    <row r="22" spans="1:86" ht="24" customHeight="1">
      <c r="A22" s="408">
        <f t="shared" ref="A22:A30" si="12">IF($H22="",1,0)</f>
        <v>1</v>
      </c>
      <c r="B22" s="590"/>
      <c r="C22" s="591"/>
      <c r="D22" s="592" t="s">
        <v>512</v>
      </c>
      <c r="E22" s="396"/>
      <c r="F22" s="572" t="str">
        <f t="shared" si="5"/>
        <v/>
      </c>
      <c r="G22" s="593"/>
      <c r="H22" s="594"/>
      <c r="I22" s="593"/>
      <c r="J22" s="595"/>
      <c r="K22" s="593"/>
      <c r="L22" s="596" t="str">
        <f>IF($C22="","",IF($A22=0,F22*H22*J22,F22*J22))</f>
        <v/>
      </c>
      <c r="M22" s="336"/>
      <c r="N22" s="435"/>
      <c r="O22" s="436"/>
      <c r="P22" s="437"/>
      <c r="Q22" s="438"/>
      <c r="R22" s="439"/>
      <c r="S22" s="439"/>
      <c r="T22" s="439"/>
      <c r="U22" s="439"/>
      <c r="V22" s="439"/>
      <c r="W22" s="439"/>
      <c r="X22" s="439"/>
      <c r="Y22" s="439"/>
      <c r="Z22" s="439"/>
      <c r="AA22" s="439"/>
      <c r="AB22" s="440"/>
      <c r="AC22" s="440"/>
      <c r="AD22" s="421" t="str">
        <f t="shared" si="8"/>
        <v>---</v>
      </c>
      <c r="AE22" s="441" t="str">
        <f t="shared" si="4"/>
        <v>---</v>
      </c>
      <c r="AI22" s="258"/>
      <c r="AJ22" s="324"/>
      <c r="AK22" s="259"/>
      <c r="CG22" s="190"/>
      <c r="CH22" s="189"/>
    </row>
    <row r="23" spans="1:86" ht="24" customHeight="1">
      <c r="A23" s="408">
        <f t="shared" si="12"/>
        <v>1</v>
      </c>
      <c r="B23" s="585"/>
      <c r="C23" s="586"/>
      <c r="D23" s="587" t="s">
        <v>512</v>
      </c>
      <c r="E23" s="397"/>
      <c r="F23" s="581" t="str">
        <f t="shared" si="5"/>
        <v/>
      </c>
      <c r="G23" s="597"/>
      <c r="H23" s="598"/>
      <c r="I23" s="597"/>
      <c r="J23" s="599"/>
      <c r="K23" s="597"/>
      <c r="L23" s="600" t="str">
        <f t="shared" ref="L23:L31" si="13">IF($C23="","",IF($A23=0,F23*H23*J23,F23*J23))</f>
        <v/>
      </c>
      <c r="M23" s="337"/>
      <c r="N23" s="442"/>
      <c r="O23" s="430"/>
      <c r="P23" s="432"/>
      <c r="Q23" s="433"/>
      <c r="R23" s="434"/>
      <c r="S23" s="434"/>
      <c r="T23" s="434"/>
      <c r="U23" s="434"/>
      <c r="V23" s="434"/>
      <c r="W23" s="434"/>
      <c r="X23" s="434"/>
      <c r="Y23" s="434"/>
      <c r="Z23" s="434"/>
      <c r="AA23" s="434"/>
      <c r="AB23" s="431"/>
      <c r="AC23" s="431"/>
      <c r="AD23" s="519" t="str">
        <f t="shared" si="8"/>
        <v>---</v>
      </c>
      <c r="AE23" s="443" t="str">
        <f t="shared" ref="AE23:AE25" si="14">IF($D23="","",IF(AD23="---","---",IF(OR($D23="系統電力",$D23="産業用蒸気",$D23="温水",$D23="冷水",$D23="蒸気（産業用以外）"),F23*VLOOKUP($D23,GJ換算係数,2,FALSE),F23*H23)))</f>
        <v>---</v>
      </c>
      <c r="AI23" s="264"/>
      <c r="AJ23" s="324"/>
      <c r="AK23" s="259"/>
      <c r="CG23" s="190"/>
      <c r="CH23" s="189"/>
    </row>
    <row r="24" spans="1:86" ht="24" customHeight="1">
      <c r="A24" s="408">
        <f t="shared" si="12"/>
        <v>1</v>
      </c>
      <c r="B24" s="585"/>
      <c r="C24" s="586"/>
      <c r="D24" s="587" t="s">
        <v>512</v>
      </c>
      <c r="E24" s="397"/>
      <c r="F24" s="581" t="str">
        <f t="shared" si="5"/>
        <v/>
      </c>
      <c r="G24" s="597"/>
      <c r="H24" s="598"/>
      <c r="I24" s="597"/>
      <c r="J24" s="599"/>
      <c r="K24" s="597"/>
      <c r="L24" s="600" t="str">
        <f t="shared" si="13"/>
        <v/>
      </c>
      <c r="M24" s="337"/>
      <c r="N24" s="442"/>
      <c r="O24" s="430"/>
      <c r="P24" s="432"/>
      <c r="Q24" s="433"/>
      <c r="R24" s="434"/>
      <c r="S24" s="434"/>
      <c r="T24" s="434"/>
      <c r="U24" s="434"/>
      <c r="V24" s="434"/>
      <c r="W24" s="434"/>
      <c r="X24" s="434"/>
      <c r="Y24" s="434"/>
      <c r="Z24" s="434"/>
      <c r="AA24" s="434"/>
      <c r="AB24" s="431"/>
      <c r="AC24" s="431"/>
      <c r="AD24" s="519" t="str">
        <f t="shared" si="8"/>
        <v>---</v>
      </c>
      <c r="AE24" s="443" t="str">
        <f t="shared" si="14"/>
        <v>---</v>
      </c>
      <c r="AI24" s="258"/>
      <c r="CG24" s="190"/>
      <c r="CH24" s="189"/>
    </row>
    <row r="25" spans="1:86" ht="24" customHeight="1">
      <c r="A25" s="408">
        <f t="shared" si="12"/>
        <v>1</v>
      </c>
      <c r="B25" s="585"/>
      <c r="C25" s="586"/>
      <c r="D25" s="587" t="s">
        <v>512</v>
      </c>
      <c r="E25" s="397"/>
      <c r="F25" s="581" t="str">
        <f t="shared" si="5"/>
        <v/>
      </c>
      <c r="G25" s="597"/>
      <c r="H25" s="598"/>
      <c r="I25" s="597"/>
      <c r="J25" s="599"/>
      <c r="K25" s="597"/>
      <c r="L25" s="600" t="str">
        <f t="shared" si="13"/>
        <v/>
      </c>
      <c r="M25" s="337"/>
      <c r="N25" s="442"/>
      <c r="O25" s="430"/>
      <c r="P25" s="432"/>
      <c r="Q25" s="433"/>
      <c r="R25" s="434"/>
      <c r="S25" s="434"/>
      <c r="T25" s="434"/>
      <c r="U25" s="434"/>
      <c r="V25" s="434"/>
      <c r="W25" s="434"/>
      <c r="X25" s="434"/>
      <c r="Y25" s="434"/>
      <c r="Z25" s="434"/>
      <c r="AA25" s="434"/>
      <c r="AB25" s="431"/>
      <c r="AC25" s="431"/>
      <c r="AD25" s="519" t="str">
        <f t="shared" si="8"/>
        <v>---</v>
      </c>
      <c r="AE25" s="443" t="str">
        <f t="shared" si="14"/>
        <v>---</v>
      </c>
      <c r="CG25" s="190"/>
      <c r="CH25" s="189"/>
    </row>
    <row r="26" spans="1:86" ht="24" customHeight="1">
      <c r="A26" s="408">
        <f t="shared" si="12"/>
        <v>1</v>
      </c>
      <c r="B26" s="585"/>
      <c r="C26" s="586"/>
      <c r="D26" s="587" t="s">
        <v>512</v>
      </c>
      <c r="E26" s="397"/>
      <c r="F26" s="581" t="str">
        <f t="shared" si="5"/>
        <v/>
      </c>
      <c r="G26" s="597"/>
      <c r="H26" s="598"/>
      <c r="I26" s="597"/>
      <c r="J26" s="599"/>
      <c r="K26" s="597"/>
      <c r="L26" s="600" t="str">
        <f t="shared" si="13"/>
        <v/>
      </c>
      <c r="M26" s="337"/>
      <c r="N26" s="442"/>
      <c r="O26" s="430"/>
      <c r="P26" s="432"/>
      <c r="Q26" s="433"/>
      <c r="R26" s="434"/>
      <c r="S26" s="434"/>
      <c r="T26" s="434"/>
      <c r="U26" s="434"/>
      <c r="V26" s="434"/>
      <c r="W26" s="434"/>
      <c r="X26" s="434"/>
      <c r="Y26" s="434"/>
      <c r="Z26" s="434"/>
      <c r="AA26" s="434"/>
      <c r="AB26" s="431"/>
      <c r="AC26" s="431"/>
      <c r="AD26" s="519" t="str">
        <f t="shared" si="8"/>
        <v>---</v>
      </c>
      <c r="AE26" s="443" t="str">
        <f t="shared" si="4"/>
        <v>---</v>
      </c>
      <c r="AI26" s="258"/>
      <c r="AJ26" s="258"/>
      <c r="AK26" s="258"/>
      <c r="AL26" s="187"/>
      <c r="CG26" s="190"/>
      <c r="CH26" s="189"/>
    </row>
    <row r="27" spans="1:86" ht="24" customHeight="1">
      <c r="A27" s="408">
        <f t="shared" si="12"/>
        <v>1</v>
      </c>
      <c r="B27" s="585"/>
      <c r="C27" s="586"/>
      <c r="D27" s="587" t="s">
        <v>512</v>
      </c>
      <c r="E27" s="397"/>
      <c r="F27" s="581" t="str">
        <f t="shared" si="5"/>
        <v/>
      </c>
      <c r="G27" s="597"/>
      <c r="H27" s="598"/>
      <c r="I27" s="597"/>
      <c r="J27" s="599"/>
      <c r="K27" s="597"/>
      <c r="L27" s="600" t="str">
        <f t="shared" si="13"/>
        <v/>
      </c>
      <c r="M27" s="337"/>
      <c r="N27" s="442"/>
      <c r="O27" s="430"/>
      <c r="P27" s="432"/>
      <c r="Q27" s="433"/>
      <c r="R27" s="434"/>
      <c r="S27" s="434"/>
      <c r="T27" s="434"/>
      <c r="U27" s="434"/>
      <c r="V27" s="434"/>
      <c r="W27" s="434"/>
      <c r="X27" s="434"/>
      <c r="Y27" s="434"/>
      <c r="Z27" s="434"/>
      <c r="AA27" s="434"/>
      <c r="AB27" s="431"/>
      <c r="AC27" s="431"/>
      <c r="AD27" s="519" t="str">
        <f t="shared" si="8"/>
        <v>---</v>
      </c>
      <c r="AE27" s="443" t="str">
        <f t="shared" ref="AE27" si="15">IF($D27="","",IF(AD27="---","---",IF(OR($D27="系統電力",$D27="産業用蒸気",$D27="温水",$D27="冷水",$D27="蒸気（産業用以外）"),F27*VLOOKUP($D27,GJ換算係数,2,FALSE),F27*H27)))</f>
        <v>---</v>
      </c>
      <c r="AI27" s="264"/>
      <c r="AJ27" s="258"/>
      <c r="AK27" s="258"/>
      <c r="AL27" s="187"/>
      <c r="CG27" s="190"/>
      <c r="CH27" s="189"/>
    </row>
    <row r="28" spans="1:86" ht="24" customHeight="1">
      <c r="A28" s="408">
        <f t="shared" si="12"/>
        <v>1</v>
      </c>
      <c r="B28" s="585"/>
      <c r="C28" s="586"/>
      <c r="D28" s="587" t="s">
        <v>512</v>
      </c>
      <c r="E28" s="397"/>
      <c r="F28" s="581" t="str">
        <f t="shared" si="5"/>
        <v/>
      </c>
      <c r="G28" s="597"/>
      <c r="H28" s="598"/>
      <c r="I28" s="597"/>
      <c r="J28" s="599"/>
      <c r="K28" s="597"/>
      <c r="L28" s="600" t="str">
        <f t="shared" si="13"/>
        <v/>
      </c>
      <c r="M28" s="337"/>
      <c r="N28" s="442"/>
      <c r="O28" s="430"/>
      <c r="P28" s="432"/>
      <c r="Q28" s="433"/>
      <c r="R28" s="434"/>
      <c r="S28" s="434"/>
      <c r="T28" s="434"/>
      <c r="U28" s="434"/>
      <c r="V28" s="434"/>
      <c r="W28" s="434"/>
      <c r="X28" s="434"/>
      <c r="Y28" s="434"/>
      <c r="Z28" s="434"/>
      <c r="AA28" s="434"/>
      <c r="AB28" s="431"/>
      <c r="AC28" s="431"/>
      <c r="AD28" s="519" t="str">
        <f t="shared" si="8"/>
        <v>---</v>
      </c>
      <c r="AE28" s="443" t="str">
        <f t="shared" si="4"/>
        <v>---</v>
      </c>
      <c r="AI28" s="258"/>
      <c r="AJ28" s="258"/>
      <c r="AK28" s="258"/>
      <c r="AL28" s="187"/>
      <c r="CG28" s="190"/>
      <c r="CH28" s="189"/>
    </row>
    <row r="29" spans="1:86" ht="24" customHeight="1">
      <c r="A29" s="408">
        <f t="shared" si="12"/>
        <v>1</v>
      </c>
      <c r="B29" s="585"/>
      <c r="C29" s="586"/>
      <c r="D29" s="587" t="s">
        <v>512</v>
      </c>
      <c r="E29" s="397"/>
      <c r="F29" s="581" t="str">
        <f t="shared" si="5"/>
        <v/>
      </c>
      <c r="G29" s="597"/>
      <c r="H29" s="598"/>
      <c r="I29" s="597"/>
      <c r="J29" s="599"/>
      <c r="K29" s="597"/>
      <c r="L29" s="600" t="str">
        <f t="shared" si="13"/>
        <v/>
      </c>
      <c r="M29" s="337"/>
      <c r="N29" s="442"/>
      <c r="O29" s="430"/>
      <c r="P29" s="432"/>
      <c r="Q29" s="433"/>
      <c r="R29" s="434"/>
      <c r="S29" s="434"/>
      <c r="T29" s="434"/>
      <c r="U29" s="434"/>
      <c r="V29" s="434"/>
      <c r="W29" s="434"/>
      <c r="X29" s="434"/>
      <c r="Y29" s="434"/>
      <c r="Z29" s="434"/>
      <c r="AA29" s="434"/>
      <c r="AB29" s="431"/>
      <c r="AC29" s="431"/>
      <c r="AD29" s="519" t="str">
        <f t="shared" si="8"/>
        <v>---</v>
      </c>
      <c r="AE29" s="443" t="str">
        <f t="shared" ref="AE29" si="16">IF($D29="","",IF(AD29="---","---",IF(OR($D29="系統電力",$D29="産業用蒸気",$D29="温水",$D29="冷水",$D29="蒸気（産業用以外）"),F29*VLOOKUP($D29,GJ換算係数,2,FALSE),F29*H29)))</f>
        <v>---</v>
      </c>
      <c r="AI29" s="264"/>
      <c r="AJ29" s="258"/>
      <c r="AK29" s="259"/>
      <c r="CG29" s="190"/>
      <c r="CH29" s="189"/>
    </row>
    <row r="30" spans="1:86" ht="24" customHeight="1">
      <c r="A30" s="408">
        <f t="shared" si="12"/>
        <v>1</v>
      </c>
      <c r="B30" s="585"/>
      <c r="C30" s="586"/>
      <c r="D30" s="587" t="s">
        <v>512</v>
      </c>
      <c r="E30" s="397"/>
      <c r="F30" s="581" t="str">
        <f t="shared" si="5"/>
        <v/>
      </c>
      <c r="G30" s="597"/>
      <c r="H30" s="598"/>
      <c r="I30" s="597"/>
      <c r="J30" s="599"/>
      <c r="K30" s="597"/>
      <c r="L30" s="600" t="str">
        <f t="shared" si="13"/>
        <v/>
      </c>
      <c r="M30" s="337"/>
      <c r="N30" s="442"/>
      <c r="O30" s="430"/>
      <c r="P30" s="432"/>
      <c r="Q30" s="433"/>
      <c r="R30" s="434"/>
      <c r="S30" s="434"/>
      <c r="T30" s="434"/>
      <c r="U30" s="434"/>
      <c r="V30" s="434"/>
      <c r="W30" s="434"/>
      <c r="X30" s="434"/>
      <c r="Y30" s="434"/>
      <c r="Z30" s="434"/>
      <c r="AA30" s="434"/>
      <c r="AB30" s="431"/>
      <c r="AC30" s="431"/>
      <c r="AD30" s="519" t="str">
        <f t="shared" si="8"/>
        <v>---</v>
      </c>
      <c r="AE30" s="443" t="str">
        <f t="shared" si="4"/>
        <v>---</v>
      </c>
      <c r="AI30" s="258"/>
      <c r="AJ30" s="258"/>
      <c r="AK30" s="259"/>
      <c r="CG30" s="190"/>
      <c r="CH30" s="189"/>
    </row>
    <row r="31" spans="1:86" ht="24" customHeight="1" thickBot="1">
      <c r="A31" s="408">
        <f t="shared" ref="A31" si="17">IF($H31="",1,0)</f>
        <v>1</v>
      </c>
      <c r="B31" s="601"/>
      <c r="C31" s="602"/>
      <c r="D31" s="603" t="s">
        <v>512</v>
      </c>
      <c r="E31" s="398"/>
      <c r="F31" s="604" t="str">
        <f t="shared" si="5"/>
        <v/>
      </c>
      <c r="G31" s="605"/>
      <c r="H31" s="606"/>
      <c r="I31" s="605"/>
      <c r="J31" s="607"/>
      <c r="K31" s="605"/>
      <c r="L31" s="608" t="str">
        <f t="shared" si="13"/>
        <v/>
      </c>
      <c r="M31" s="338"/>
      <c r="N31" s="444"/>
      <c r="O31" s="445"/>
      <c r="P31" s="446"/>
      <c r="Q31" s="447"/>
      <c r="R31" s="448"/>
      <c r="S31" s="448"/>
      <c r="T31" s="448"/>
      <c r="U31" s="448"/>
      <c r="V31" s="448"/>
      <c r="W31" s="448"/>
      <c r="X31" s="448"/>
      <c r="Y31" s="448"/>
      <c r="Z31" s="448"/>
      <c r="AA31" s="448"/>
      <c r="AB31" s="449"/>
      <c r="AC31" s="449"/>
      <c r="AD31" s="535" t="str">
        <f t="shared" si="8"/>
        <v>---</v>
      </c>
      <c r="AE31" s="450" t="str">
        <f t="shared" si="4"/>
        <v>---</v>
      </c>
      <c r="AI31" s="264"/>
      <c r="AJ31" s="258"/>
      <c r="AK31" s="259"/>
      <c r="CG31" s="190"/>
      <c r="CH31" s="189"/>
    </row>
    <row r="32" spans="1:86" ht="24" customHeight="1" thickBot="1">
      <c r="A32" s="227"/>
      <c r="B32" s="198"/>
      <c r="C32" s="198"/>
      <c r="D32" s="198"/>
      <c r="E32" s="198"/>
      <c r="J32" s="900" t="s">
        <v>624</v>
      </c>
      <c r="K32" s="901"/>
      <c r="L32" s="609">
        <f>INT(SUM($L$7:$L$31)+SUM($L$48:$L$102))</f>
        <v>6238</v>
      </c>
      <c r="M32" s="245"/>
      <c r="N32" s="200"/>
      <c r="O32" s="200"/>
      <c r="P32" s="200"/>
      <c r="Q32" s="200"/>
      <c r="R32" s="200"/>
      <c r="S32" s="200"/>
      <c r="AD32" s="182" t="s">
        <v>649</v>
      </c>
      <c r="AE32" s="451">
        <f>SUM($AE$7:$AE$31)+SUM($AE$48:$AE$102)</f>
        <v>122628.2</v>
      </c>
      <c r="AI32" s="261"/>
      <c r="AJ32" s="187"/>
      <c r="CG32" s="190"/>
      <c r="CH32" s="189"/>
    </row>
    <row r="33" spans="1:86" ht="27.6" hidden="1" customHeight="1" thickBot="1">
      <c r="A33" s="227"/>
      <c r="B33" s="198"/>
      <c r="C33" s="198"/>
      <c r="D33" s="198"/>
      <c r="E33" s="198"/>
      <c r="J33" s="922" t="s">
        <v>648</v>
      </c>
      <c r="K33" s="923"/>
      <c r="L33" s="451">
        <f>SUMIFS(L7:L31,AD7:AD31,"対象")+SUMIFS(L48:L102,AD48:AD102,"対象")</f>
        <v>6238.9424099999997</v>
      </c>
      <c r="M33" s="245"/>
      <c r="N33" s="200"/>
      <c r="O33" s="200"/>
      <c r="P33" s="200"/>
      <c r="Q33" s="200"/>
      <c r="R33" s="200"/>
      <c r="S33" s="200"/>
      <c r="AD33" s="183" t="s">
        <v>815</v>
      </c>
      <c r="AE33" s="330">
        <f>IFERROR(L33/AE32,"---")</f>
        <v>5.0876897891349623E-2</v>
      </c>
      <c r="AI33" s="187"/>
      <c r="AJ33" s="187"/>
      <c r="CG33" s="190"/>
      <c r="CH33" s="189"/>
    </row>
    <row r="34" spans="1:86" ht="12" customHeight="1">
      <c r="A34" s="227"/>
      <c r="B34" s="201"/>
      <c r="C34" s="202"/>
      <c r="D34" s="203"/>
      <c r="E34" s="203"/>
      <c r="K34" s="199"/>
      <c r="L34" s="199"/>
      <c r="M34" s="199"/>
      <c r="N34" s="200"/>
      <c r="O34" s="200"/>
      <c r="P34" s="200"/>
      <c r="Q34" s="200"/>
      <c r="R34" s="200"/>
      <c r="S34" s="200"/>
      <c r="AI34" s="187"/>
      <c r="AJ34" s="187"/>
      <c r="CG34" s="190"/>
      <c r="CH34" s="189"/>
    </row>
    <row r="35" spans="1:86" ht="16.149999999999999" customHeight="1">
      <c r="A35" s="227"/>
      <c r="B35" s="452" t="s">
        <v>727</v>
      </c>
      <c r="C35" s="453" t="s">
        <v>1019</v>
      </c>
      <c r="D35" s="260"/>
      <c r="E35" s="260"/>
      <c r="K35" s="199"/>
      <c r="L35" s="199"/>
      <c r="M35" s="199"/>
      <c r="N35" s="200"/>
      <c r="O35" s="200"/>
      <c r="P35" s="200"/>
      <c r="Q35" s="200"/>
      <c r="R35" s="200"/>
      <c r="S35" s="200"/>
      <c r="AI35" s="187"/>
      <c r="AJ35" s="187"/>
      <c r="CG35" s="190"/>
      <c r="CH35" s="189"/>
    </row>
    <row r="36" spans="1:86" ht="14.65" customHeight="1">
      <c r="A36" s="227"/>
      <c r="B36" s="452" t="s">
        <v>450</v>
      </c>
      <c r="C36" s="454" t="s">
        <v>808</v>
      </c>
      <c r="D36" s="260"/>
      <c r="E36" s="260"/>
      <c r="K36" s="199"/>
      <c r="L36" s="199"/>
      <c r="M36" s="199"/>
      <c r="N36" s="200"/>
      <c r="O36" s="200"/>
      <c r="P36" s="200"/>
      <c r="Q36" s="200"/>
      <c r="R36" s="200"/>
      <c r="S36" s="200"/>
      <c r="AI36" s="258"/>
      <c r="AJ36" s="258"/>
      <c r="CG36" s="190"/>
      <c r="CH36" s="189"/>
    </row>
    <row r="37" spans="1:86" ht="14.65" customHeight="1">
      <c r="B37" s="455"/>
      <c r="C37" s="456" t="s">
        <v>809</v>
      </c>
      <c r="D37" s="260"/>
      <c r="E37" s="260"/>
      <c r="K37" s="199"/>
      <c r="L37" s="199"/>
      <c r="M37" s="199"/>
      <c r="N37" s="200"/>
      <c r="O37" s="200"/>
      <c r="P37" s="200"/>
      <c r="Q37" s="200"/>
      <c r="R37" s="200"/>
      <c r="S37" s="200"/>
      <c r="CG37" s="190"/>
      <c r="CH37" s="189"/>
    </row>
    <row r="38" spans="1:86" ht="14.65" customHeight="1">
      <c r="B38" s="455"/>
      <c r="C38" s="457" t="s">
        <v>826</v>
      </c>
      <c r="D38" s="457"/>
      <c r="E38" s="457"/>
      <c r="CG38" s="191"/>
      <c r="CH38" s="189"/>
    </row>
    <row r="39" spans="1:86" ht="14.65" customHeight="1">
      <c r="B39" s="452"/>
      <c r="C39" s="456" t="s">
        <v>810</v>
      </c>
      <c r="D39" s="458"/>
      <c r="E39" s="458"/>
      <c r="CG39" s="192"/>
      <c r="CH39" s="189"/>
    </row>
    <row r="40" spans="1:86" ht="14.65" customHeight="1">
      <c r="B40" s="452"/>
      <c r="C40" s="457" t="s">
        <v>814</v>
      </c>
      <c r="D40" s="457"/>
      <c r="E40" s="457"/>
      <c r="CG40" s="192"/>
      <c r="CH40" s="189"/>
    </row>
    <row r="41" spans="1:86" ht="14.65" customHeight="1">
      <c r="B41" s="459" t="s">
        <v>451</v>
      </c>
      <c r="C41" s="457" t="s">
        <v>625</v>
      </c>
      <c r="D41" s="457"/>
      <c r="E41" s="457"/>
      <c r="CG41" s="192"/>
      <c r="CH41" s="189"/>
    </row>
    <row r="42" spans="1:86" ht="14.65" customHeight="1">
      <c r="B42" s="459" t="s">
        <v>452</v>
      </c>
      <c r="C42" s="460" t="s">
        <v>726</v>
      </c>
      <c r="D42" s="457"/>
      <c r="E42" s="457"/>
      <c r="CG42" s="192"/>
      <c r="CH42" s="189"/>
    </row>
    <row r="43" spans="1:86" ht="12" customHeight="1">
      <c r="B43" s="204"/>
      <c r="CG43" s="192"/>
      <c r="CH43" s="189"/>
    </row>
    <row r="44" spans="1:86" ht="12" customHeight="1" thickBot="1">
      <c r="B44" s="204"/>
      <c r="CG44" s="192"/>
      <c r="CH44" s="189"/>
    </row>
    <row r="45" spans="1:86" ht="18" customHeight="1">
      <c r="B45" s="894" t="s">
        <v>801</v>
      </c>
      <c r="C45" s="897" t="s">
        <v>621</v>
      </c>
      <c r="D45" s="902" t="s">
        <v>458</v>
      </c>
      <c r="E45" s="914" t="s">
        <v>852</v>
      </c>
      <c r="F45" s="908" t="s">
        <v>853</v>
      </c>
      <c r="G45" s="912"/>
      <c r="H45" s="908" t="s">
        <v>460</v>
      </c>
      <c r="I45" s="909"/>
      <c r="J45" s="912" t="s">
        <v>531</v>
      </c>
      <c r="K45" s="912"/>
      <c r="L45" s="905" t="s">
        <v>709</v>
      </c>
      <c r="M45" s="936" t="s">
        <v>576</v>
      </c>
      <c r="N45" s="917" t="s">
        <v>619</v>
      </c>
      <c r="O45" s="919" t="s">
        <v>622</v>
      </c>
      <c r="P45" s="939" t="s">
        <v>736</v>
      </c>
      <c r="Q45" s="939"/>
      <c r="R45" s="939"/>
      <c r="S45" s="939"/>
      <c r="T45" s="939"/>
      <c r="U45" s="939"/>
      <c r="V45" s="939"/>
      <c r="W45" s="939"/>
      <c r="X45" s="939"/>
      <c r="Y45" s="939"/>
      <c r="Z45" s="939"/>
      <c r="AA45" s="939"/>
      <c r="AB45" s="930" t="s">
        <v>623</v>
      </c>
      <c r="AC45" s="933" t="s">
        <v>620</v>
      </c>
      <c r="AD45" s="924" t="s">
        <v>644</v>
      </c>
      <c r="AE45" s="925"/>
      <c r="CG45" s="192"/>
      <c r="CH45" s="189"/>
    </row>
    <row r="46" spans="1:86" ht="18" customHeight="1">
      <c r="B46" s="895"/>
      <c r="C46" s="898"/>
      <c r="D46" s="903"/>
      <c r="E46" s="915"/>
      <c r="F46" s="910"/>
      <c r="G46" s="913"/>
      <c r="H46" s="910"/>
      <c r="I46" s="911"/>
      <c r="J46" s="913"/>
      <c r="K46" s="913"/>
      <c r="L46" s="906"/>
      <c r="M46" s="937"/>
      <c r="N46" s="918"/>
      <c r="O46" s="920"/>
      <c r="P46" s="940"/>
      <c r="Q46" s="940"/>
      <c r="R46" s="940"/>
      <c r="S46" s="940"/>
      <c r="T46" s="940"/>
      <c r="U46" s="940"/>
      <c r="V46" s="940"/>
      <c r="W46" s="940"/>
      <c r="X46" s="940"/>
      <c r="Y46" s="940"/>
      <c r="Z46" s="940"/>
      <c r="AA46" s="940"/>
      <c r="AB46" s="931"/>
      <c r="AC46" s="934"/>
      <c r="AD46" s="926" t="s">
        <v>645</v>
      </c>
      <c r="AE46" s="928" t="s">
        <v>627</v>
      </c>
      <c r="CG46" s="192"/>
      <c r="CH46" s="189"/>
    </row>
    <row r="47" spans="1:86" ht="18" customHeight="1" thickBot="1">
      <c r="B47" s="896"/>
      <c r="C47" s="899"/>
      <c r="D47" s="904"/>
      <c r="E47" s="916"/>
      <c r="F47" s="409" t="s">
        <v>529</v>
      </c>
      <c r="G47" s="410" t="s">
        <v>530</v>
      </c>
      <c r="H47" s="411" t="s">
        <v>575</v>
      </c>
      <c r="I47" s="412" t="s">
        <v>548</v>
      </c>
      <c r="J47" s="413" t="s">
        <v>575</v>
      </c>
      <c r="K47" s="414" t="s">
        <v>548</v>
      </c>
      <c r="L47" s="907"/>
      <c r="M47" s="938"/>
      <c r="N47" s="415" t="s">
        <v>618</v>
      </c>
      <c r="O47" s="921"/>
      <c r="P47" s="416" t="s">
        <v>532</v>
      </c>
      <c r="Q47" s="416" t="s">
        <v>533</v>
      </c>
      <c r="R47" s="416" t="s">
        <v>534</v>
      </c>
      <c r="S47" s="416" t="s">
        <v>535</v>
      </c>
      <c r="T47" s="416" t="s">
        <v>536</v>
      </c>
      <c r="U47" s="416" t="s">
        <v>537</v>
      </c>
      <c r="V47" s="416" t="s">
        <v>538</v>
      </c>
      <c r="W47" s="416" t="s">
        <v>539</v>
      </c>
      <c r="X47" s="416" t="s">
        <v>540</v>
      </c>
      <c r="Y47" s="416" t="s">
        <v>541</v>
      </c>
      <c r="Z47" s="416" t="s">
        <v>542</v>
      </c>
      <c r="AA47" s="416" t="s">
        <v>543</v>
      </c>
      <c r="AB47" s="932"/>
      <c r="AC47" s="935"/>
      <c r="AD47" s="927"/>
      <c r="AE47" s="929"/>
      <c r="CG47" s="192"/>
      <c r="CH47" s="189"/>
    </row>
    <row r="48" spans="1:86" ht="25.9" customHeight="1">
      <c r="A48" s="408" t="e">
        <f>VLOOKUP(D48,非表示_活動量と単位!$D$8:$E$75,2,FALSE)</f>
        <v>#N/A</v>
      </c>
      <c r="B48" s="207"/>
      <c r="C48" s="208"/>
      <c r="D48" s="209"/>
      <c r="E48" s="396"/>
      <c r="F48" s="610" t="str">
        <f>IF(E48="","",INT(E48))</f>
        <v/>
      </c>
      <c r="G48" s="582" t="str">
        <f t="shared" ref="G48:G102" si="18">IF($D48="","",VLOOKUP($D48,活動の種別と単位,4,FALSE))</f>
        <v/>
      </c>
      <c r="H48" s="389" t="str">
        <f t="shared" ref="H48:H102" si="19">IF($D48="","",IF(VLOOKUP($C48,モニタリングポイント,9,FALSE)="デフォルト値",VLOOKUP($D48,デフォルト値,4,FALSE),""))</f>
        <v/>
      </c>
      <c r="I48" s="582" t="str">
        <f t="shared" ref="I48:I102" si="20">IF($D48="","",VLOOKUP($D48,活動の種別と単位,5,FALSE))</f>
        <v/>
      </c>
      <c r="J48" s="391" t="str">
        <f t="shared" ref="J48:J102" si="21">IF($D48="","",IF(VLOOKUP($C48,モニタリングポイント,11,FALSE)="デフォルト値",VLOOKUP($D48,デフォルト値,5,FALSE),""))</f>
        <v/>
      </c>
      <c r="K48" s="582" t="str">
        <f t="shared" ref="K48:K102" si="22">IF($D48="","",VLOOKUP($D48,活動の種別と単位,6,FALSE))</f>
        <v/>
      </c>
      <c r="L48" s="583" t="str">
        <f t="shared" ref="L48" si="23">IF($D48="","",IF($A48=0,F48*H48*J48,F48*J48))</f>
        <v/>
      </c>
      <c r="M48" s="336"/>
      <c r="N48" s="544" t="str">
        <f t="shared" ref="N48:N102" si="24">IF($D48="","",VLOOKUP($D48,活動の種別と単位,3,FALSE))</f>
        <v/>
      </c>
      <c r="O48" s="545"/>
      <c r="P48" s="546"/>
      <c r="Q48" s="547"/>
      <c r="R48" s="548"/>
      <c r="S48" s="548"/>
      <c r="T48" s="548"/>
      <c r="U48" s="548"/>
      <c r="V48" s="548"/>
      <c r="W48" s="548"/>
      <c r="X48" s="548"/>
      <c r="Y48" s="548"/>
      <c r="Z48" s="548"/>
      <c r="AA48" s="548"/>
      <c r="AB48" s="549"/>
      <c r="AC48" s="549"/>
      <c r="AD48" s="550" t="str">
        <f t="shared" ref="AD48:AD102" si="25">IF($D48="","",VLOOKUP($D48,活動の種別と単位,7,FALSE))</f>
        <v/>
      </c>
      <c r="AE48" s="551" t="str">
        <f>IF($D48="","",IF(AD48="---","---",IF(OR($D48="系統電力",$D48="産業用蒸気",$D48="温水",$D48="冷水",$D48="蒸気（産業用以外）"),F48*VLOOKUP($D48,GJ換算係数,2,FALSE),F48*H48)))</f>
        <v/>
      </c>
      <c r="CG48" s="192"/>
      <c r="CH48" s="189"/>
    </row>
    <row r="49" spans="1:86" ht="25.9" customHeight="1">
      <c r="A49" s="408" t="e">
        <f>VLOOKUP(D49,非表示_活動量と単位!$D$8:$E$75,2,FALSE)</f>
        <v>#N/A</v>
      </c>
      <c r="B49" s="210"/>
      <c r="C49" s="211"/>
      <c r="D49" s="212"/>
      <c r="E49" s="397"/>
      <c r="F49" s="611" t="str">
        <f t="shared" ref="F49:F102" si="26">IF(E49="","",INT(E49))</f>
        <v/>
      </c>
      <c r="G49" s="582" t="str">
        <f t="shared" si="18"/>
        <v/>
      </c>
      <c r="H49" s="389" t="str">
        <f t="shared" si="19"/>
        <v/>
      </c>
      <c r="I49" s="582" t="str">
        <f t="shared" si="20"/>
        <v/>
      </c>
      <c r="J49" s="391" t="str">
        <f t="shared" si="21"/>
        <v/>
      </c>
      <c r="K49" s="582" t="str">
        <f t="shared" si="22"/>
        <v/>
      </c>
      <c r="L49" s="583" t="str">
        <f t="shared" ref="L49:L102" si="27">IF($D49="","",IF($A49=0,F49*H49*J49,F49*J49))</f>
        <v/>
      </c>
      <c r="M49" s="337"/>
      <c r="N49" s="552" t="str">
        <f t="shared" si="24"/>
        <v/>
      </c>
      <c r="O49" s="553"/>
      <c r="P49" s="554"/>
      <c r="Q49" s="555"/>
      <c r="R49" s="556"/>
      <c r="S49" s="556"/>
      <c r="T49" s="556"/>
      <c r="U49" s="556"/>
      <c r="V49" s="556"/>
      <c r="W49" s="556"/>
      <c r="X49" s="556"/>
      <c r="Y49" s="556"/>
      <c r="Z49" s="556"/>
      <c r="AA49" s="556"/>
      <c r="AB49" s="557"/>
      <c r="AC49" s="557"/>
      <c r="AD49" s="558" t="str">
        <f t="shared" si="25"/>
        <v/>
      </c>
      <c r="AE49" s="559" t="str">
        <f t="shared" ref="AE49:AE69" si="28">IF($D49="","",IF(AD49="---","---",IF(OR($D49="系統電力",$D49="産業用蒸気",$D49="温水",$D49="冷水",$D49="蒸気（産業用以外）"),F49*VLOOKUP($D49,GJ換算係数,2,FALSE),F49*H49)))</f>
        <v/>
      </c>
      <c r="CG49" s="192"/>
      <c r="CH49" s="189"/>
    </row>
    <row r="50" spans="1:86" ht="25.9" customHeight="1">
      <c r="A50" s="408" t="e">
        <f>VLOOKUP(D50,非表示_活動量と単位!$D$8:$E$75,2,FALSE)</f>
        <v>#N/A</v>
      </c>
      <c r="B50" s="210"/>
      <c r="C50" s="211"/>
      <c r="D50" s="212"/>
      <c r="E50" s="397"/>
      <c r="F50" s="611" t="str">
        <f t="shared" si="26"/>
        <v/>
      </c>
      <c r="G50" s="582" t="str">
        <f t="shared" si="18"/>
        <v/>
      </c>
      <c r="H50" s="389" t="str">
        <f t="shared" si="19"/>
        <v/>
      </c>
      <c r="I50" s="582" t="str">
        <f t="shared" si="20"/>
        <v/>
      </c>
      <c r="J50" s="391" t="str">
        <f t="shared" si="21"/>
        <v/>
      </c>
      <c r="K50" s="582" t="str">
        <f t="shared" si="22"/>
        <v/>
      </c>
      <c r="L50" s="583" t="str">
        <f t="shared" si="27"/>
        <v/>
      </c>
      <c r="M50" s="337"/>
      <c r="N50" s="552" t="str">
        <f t="shared" si="24"/>
        <v/>
      </c>
      <c r="O50" s="553"/>
      <c r="P50" s="554"/>
      <c r="Q50" s="555"/>
      <c r="R50" s="556"/>
      <c r="S50" s="556"/>
      <c r="T50" s="556"/>
      <c r="U50" s="556"/>
      <c r="V50" s="556"/>
      <c r="W50" s="556"/>
      <c r="X50" s="556"/>
      <c r="Y50" s="556"/>
      <c r="Z50" s="556"/>
      <c r="AA50" s="556"/>
      <c r="AB50" s="557"/>
      <c r="AC50" s="557"/>
      <c r="AD50" s="558" t="str">
        <f t="shared" si="25"/>
        <v/>
      </c>
      <c r="AE50" s="559" t="str">
        <f t="shared" si="28"/>
        <v/>
      </c>
      <c r="CG50" s="192"/>
      <c r="CH50" s="189"/>
    </row>
    <row r="51" spans="1:86" ht="25.9" customHeight="1">
      <c r="A51" s="408" t="e">
        <f>VLOOKUP(D51,非表示_活動量と単位!$D$8:$E$75,2,FALSE)</f>
        <v>#N/A</v>
      </c>
      <c r="B51" s="210"/>
      <c r="C51" s="211"/>
      <c r="D51" s="212"/>
      <c r="E51" s="397"/>
      <c r="F51" s="611" t="str">
        <f t="shared" si="26"/>
        <v/>
      </c>
      <c r="G51" s="582" t="str">
        <f t="shared" si="18"/>
        <v/>
      </c>
      <c r="H51" s="389" t="str">
        <f t="shared" si="19"/>
        <v/>
      </c>
      <c r="I51" s="582" t="str">
        <f t="shared" si="20"/>
        <v/>
      </c>
      <c r="J51" s="391" t="str">
        <f t="shared" si="21"/>
        <v/>
      </c>
      <c r="K51" s="582" t="str">
        <f t="shared" si="22"/>
        <v/>
      </c>
      <c r="L51" s="583" t="str">
        <f t="shared" si="27"/>
        <v/>
      </c>
      <c r="M51" s="337"/>
      <c r="N51" s="552" t="str">
        <f t="shared" si="24"/>
        <v/>
      </c>
      <c r="O51" s="553"/>
      <c r="P51" s="554"/>
      <c r="Q51" s="555"/>
      <c r="R51" s="556"/>
      <c r="S51" s="556"/>
      <c r="T51" s="556"/>
      <c r="U51" s="556"/>
      <c r="V51" s="556"/>
      <c r="W51" s="556"/>
      <c r="X51" s="556"/>
      <c r="Y51" s="556"/>
      <c r="Z51" s="556"/>
      <c r="AA51" s="556"/>
      <c r="AB51" s="557"/>
      <c r="AC51" s="557"/>
      <c r="AD51" s="558" t="str">
        <f t="shared" si="25"/>
        <v/>
      </c>
      <c r="AE51" s="559" t="str">
        <f t="shared" si="28"/>
        <v/>
      </c>
      <c r="CG51" s="192"/>
      <c r="CH51" s="189"/>
    </row>
    <row r="52" spans="1:86" ht="25.9" customHeight="1">
      <c r="A52" s="408" t="e">
        <f>VLOOKUP(D52,非表示_活動量と単位!$D$8:$E$75,2,FALSE)</f>
        <v>#N/A</v>
      </c>
      <c r="B52" s="210"/>
      <c r="C52" s="211"/>
      <c r="D52" s="212"/>
      <c r="E52" s="397"/>
      <c r="F52" s="611" t="str">
        <f t="shared" si="26"/>
        <v/>
      </c>
      <c r="G52" s="582" t="str">
        <f t="shared" si="18"/>
        <v/>
      </c>
      <c r="H52" s="389" t="str">
        <f t="shared" si="19"/>
        <v/>
      </c>
      <c r="I52" s="582" t="str">
        <f t="shared" si="20"/>
        <v/>
      </c>
      <c r="J52" s="391" t="str">
        <f t="shared" si="21"/>
        <v/>
      </c>
      <c r="K52" s="582" t="str">
        <f t="shared" si="22"/>
        <v/>
      </c>
      <c r="L52" s="583" t="str">
        <f t="shared" si="27"/>
        <v/>
      </c>
      <c r="M52" s="337"/>
      <c r="N52" s="552" t="str">
        <f t="shared" si="24"/>
        <v/>
      </c>
      <c r="O52" s="553"/>
      <c r="P52" s="554"/>
      <c r="Q52" s="555"/>
      <c r="R52" s="556"/>
      <c r="S52" s="556"/>
      <c r="T52" s="556"/>
      <c r="U52" s="556"/>
      <c r="V52" s="556"/>
      <c r="W52" s="556"/>
      <c r="X52" s="556"/>
      <c r="Y52" s="556"/>
      <c r="Z52" s="556"/>
      <c r="AA52" s="556"/>
      <c r="AB52" s="557"/>
      <c r="AC52" s="557"/>
      <c r="AD52" s="558" t="str">
        <f t="shared" si="25"/>
        <v/>
      </c>
      <c r="AE52" s="559" t="str">
        <f t="shared" si="28"/>
        <v/>
      </c>
      <c r="CG52" s="192"/>
      <c r="CH52" s="189"/>
    </row>
    <row r="53" spans="1:86" ht="25.9" customHeight="1">
      <c r="A53" s="408" t="e">
        <f>VLOOKUP(D53,非表示_活動量と単位!$D$8:$E$75,2,FALSE)</f>
        <v>#N/A</v>
      </c>
      <c r="B53" s="210"/>
      <c r="C53" s="211"/>
      <c r="D53" s="212"/>
      <c r="E53" s="397"/>
      <c r="F53" s="611" t="str">
        <f t="shared" si="26"/>
        <v/>
      </c>
      <c r="G53" s="582" t="str">
        <f t="shared" si="18"/>
        <v/>
      </c>
      <c r="H53" s="389" t="str">
        <f t="shared" si="19"/>
        <v/>
      </c>
      <c r="I53" s="582" t="str">
        <f t="shared" si="20"/>
        <v/>
      </c>
      <c r="J53" s="391" t="str">
        <f t="shared" si="21"/>
        <v/>
      </c>
      <c r="K53" s="582" t="str">
        <f t="shared" si="22"/>
        <v/>
      </c>
      <c r="L53" s="583" t="str">
        <f t="shared" si="27"/>
        <v/>
      </c>
      <c r="M53" s="337"/>
      <c r="N53" s="552" t="str">
        <f t="shared" si="24"/>
        <v/>
      </c>
      <c r="O53" s="553"/>
      <c r="P53" s="554"/>
      <c r="Q53" s="555"/>
      <c r="R53" s="556"/>
      <c r="S53" s="556"/>
      <c r="T53" s="556"/>
      <c r="U53" s="556"/>
      <c r="V53" s="556"/>
      <c r="W53" s="556"/>
      <c r="X53" s="556"/>
      <c r="Y53" s="556"/>
      <c r="Z53" s="556"/>
      <c r="AA53" s="556"/>
      <c r="AB53" s="557"/>
      <c r="AC53" s="557"/>
      <c r="AD53" s="558" t="str">
        <f t="shared" si="25"/>
        <v/>
      </c>
      <c r="AE53" s="559" t="str">
        <f t="shared" si="28"/>
        <v/>
      </c>
      <c r="CG53" s="192"/>
      <c r="CH53" s="189"/>
    </row>
    <row r="54" spans="1:86" ht="25.9" customHeight="1">
      <c r="A54" s="408" t="e">
        <f>VLOOKUP(D54,非表示_活動量と単位!$D$8:$E$75,2,FALSE)</f>
        <v>#N/A</v>
      </c>
      <c r="B54" s="210"/>
      <c r="C54" s="211"/>
      <c r="D54" s="212"/>
      <c r="E54" s="397"/>
      <c r="F54" s="611" t="str">
        <f t="shared" si="26"/>
        <v/>
      </c>
      <c r="G54" s="582" t="str">
        <f t="shared" si="18"/>
        <v/>
      </c>
      <c r="H54" s="389" t="str">
        <f t="shared" si="19"/>
        <v/>
      </c>
      <c r="I54" s="582" t="str">
        <f t="shared" si="20"/>
        <v/>
      </c>
      <c r="J54" s="391" t="str">
        <f t="shared" si="21"/>
        <v/>
      </c>
      <c r="K54" s="582" t="str">
        <f t="shared" si="22"/>
        <v/>
      </c>
      <c r="L54" s="583" t="str">
        <f t="shared" si="27"/>
        <v/>
      </c>
      <c r="M54" s="337"/>
      <c r="N54" s="552" t="str">
        <f t="shared" si="24"/>
        <v/>
      </c>
      <c r="O54" s="553"/>
      <c r="P54" s="554"/>
      <c r="Q54" s="555"/>
      <c r="R54" s="556"/>
      <c r="S54" s="556"/>
      <c r="T54" s="556"/>
      <c r="U54" s="556"/>
      <c r="V54" s="556"/>
      <c r="W54" s="556"/>
      <c r="X54" s="556"/>
      <c r="Y54" s="556"/>
      <c r="Z54" s="556"/>
      <c r="AA54" s="556"/>
      <c r="AB54" s="557"/>
      <c r="AC54" s="557"/>
      <c r="AD54" s="558" t="str">
        <f t="shared" si="25"/>
        <v/>
      </c>
      <c r="AE54" s="559" t="str">
        <f t="shared" si="28"/>
        <v/>
      </c>
      <c r="CG54" s="192"/>
      <c r="CH54" s="189"/>
    </row>
    <row r="55" spans="1:86" ht="25.9" customHeight="1">
      <c r="A55" s="408" t="e">
        <f>VLOOKUP(D55,非表示_活動量と単位!$D$8:$E$75,2,FALSE)</f>
        <v>#N/A</v>
      </c>
      <c r="B55" s="210"/>
      <c r="C55" s="211"/>
      <c r="D55" s="212"/>
      <c r="E55" s="397"/>
      <c r="F55" s="611" t="str">
        <f t="shared" si="26"/>
        <v/>
      </c>
      <c r="G55" s="582" t="str">
        <f t="shared" si="18"/>
        <v/>
      </c>
      <c r="H55" s="389" t="str">
        <f t="shared" si="19"/>
        <v/>
      </c>
      <c r="I55" s="582" t="str">
        <f t="shared" si="20"/>
        <v/>
      </c>
      <c r="J55" s="391" t="str">
        <f t="shared" si="21"/>
        <v/>
      </c>
      <c r="K55" s="582" t="str">
        <f t="shared" si="22"/>
        <v/>
      </c>
      <c r="L55" s="583" t="str">
        <f t="shared" si="27"/>
        <v/>
      </c>
      <c r="M55" s="337"/>
      <c r="N55" s="552" t="str">
        <f t="shared" si="24"/>
        <v/>
      </c>
      <c r="O55" s="553"/>
      <c r="P55" s="554"/>
      <c r="Q55" s="555"/>
      <c r="R55" s="556"/>
      <c r="S55" s="556"/>
      <c r="T55" s="556"/>
      <c r="U55" s="556"/>
      <c r="V55" s="556"/>
      <c r="W55" s="556"/>
      <c r="X55" s="556"/>
      <c r="Y55" s="556"/>
      <c r="Z55" s="556"/>
      <c r="AA55" s="556"/>
      <c r="AB55" s="557"/>
      <c r="AC55" s="557"/>
      <c r="AD55" s="558" t="str">
        <f t="shared" si="25"/>
        <v/>
      </c>
      <c r="AE55" s="559" t="str">
        <f t="shared" si="28"/>
        <v/>
      </c>
      <c r="CG55" s="192"/>
      <c r="CH55" s="189"/>
    </row>
    <row r="56" spans="1:86" ht="25.9" customHeight="1">
      <c r="A56" s="408" t="e">
        <f>VLOOKUP(D56,非表示_活動量と単位!$D$8:$E$75,2,FALSE)</f>
        <v>#N/A</v>
      </c>
      <c r="B56" s="210"/>
      <c r="C56" s="211"/>
      <c r="D56" s="212"/>
      <c r="E56" s="397"/>
      <c r="F56" s="611" t="str">
        <f t="shared" si="26"/>
        <v/>
      </c>
      <c r="G56" s="582" t="str">
        <f t="shared" si="18"/>
        <v/>
      </c>
      <c r="H56" s="389" t="str">
        <f t="shared" si="19"/>
        <v/>
      </c>
      <c r="I56" s="582" t="str">
        <f t="shared" si="20"/>
        <v/>
      </c>
      <c r="J56" s="391" t="str">
        <f t="shared" si="21"/>
        <v/>
      </c>
      <c r="K56" s="582" t="str">
        <f t="shared" si="22"/>
        <v/>
      </c>
      <c r="L56" s="583" t="str">
        <f t="shared" si="27"/>
        <v/>
      </c>
      <c r="M56" s="337"/>
      <c r="N56" s="552" t="str">
        <f t="shared" si="24"/>
        <v/>
      </c>
      <c r="O56" s="553"/>
      <c r="P56" s="554"/>
      <c r="Q56" s="555"/>
      <c r="R56" s="556"/>
      <c r="S56" s="556"/>
      <c r="T56" s="556"/>
      <c r="U56" s="556"/>
      <c r="V56" s="556"/>
      <c r="W56" s="556"/>
      <c r="X56" s="556"/>
      <c r="Y56" s="556"/>
      <c r="Z56" s="556"/>
      <c r="AA56" s="556"/>
      <c r="AB56" s="557"/>
      <c r="AC56" s="557"/>
      <c r="AD56" s="558" t="str">
        <f t="shared" si="25"/>
        <v/>
      </c>
      <c r="AE56" s="559" t="str">
        <f t="shared" si="28"/>
        <v/>
      </c>
    </row>
    <row r="57" spans="1:86" ht="25.9" customHeight="1">
      <c r="A57" s="408" t="e">
        <f>VLOOKUP(D57,非表示_活動量と単位!$D$8:$E$75,2,FALSE)</f>
        <v>#N/A</v>
      </c>
      <c r="B57" s="210"/>
      <c r="C57" s="211"/>
      <c r="D57" s="212"/>
      <c r="E57" s="397"/>
      <c r="F57" s="611" t="str">
        <f t="shared" si="26"/>
        <v/>
      </c>
      <c r="G57" s="582" t="str">
        <f t="shared" si="18"/>
        <v/>
      </c>
      <c r="H57" s="389" t="str">
        <f t="shared" si="19"/>
        <v/>
      </c>
      <c r="I57" s="582" t="str">
        <f t="shared" si="20"/>
        <v/>
      </c>
      <c r="J57" s="391" t="str">
        <f t="shared" si="21"/>
        <v/>
      </c>
      <c r="K57" s="582" t="str">
        <f t="shared" si="22"/>
        <v/>
      </c>
      <c r="L57" s="583" t="str">
        <f t="shared" si="27"/>
        <v/>
      </c>
      <c r="M57" s="337"/>
      <c r="N57" s="552" t="str">
        <f t="shared" si="24"/>
        <v/>
      </c>
      <c r="O57" s="553"/>
      <c r="P57" s="554"/>
      <c r="Q57" s="555"/>
      <c r="R57" s="556"/>
      <c r="S57" s="556"/>
      <c r="T57" s="556"/>
      <c r="U57" s="556"/>
      <c r="V57" s="556"/>
      <c r="W57" s="556"/>
      <c r="X57" s="556"/>
      <c r="Y57" s="556"/>
      <c r="Z57" s="556"/>
      <c r="AA57" s="556"/>
      <c r="AB57" s="557"/>
      <c r="AC57" s="557"/>
      <c r="AD57" s="558" t="str">
        <f t="shared" si="25"/>
        <v/>
      </c>
      <c r="AE57" s="559" t="str">
        <f t="shared" si="28"/>
        <v/>
      </c>
      <c r="CG57" s="192"/>
      <c r="CH57" s="189"/>
    </row>
    <row r="58" spans="1:86" ht="25.9" customHeight="1">
      <c r="A58" s="408" t="e">
        <f>VLOOKUP(D58,非表示_活動量と単位!$D$8:$E$75,2,FALSE)</f>
        <v>#N/A</v>
      </c>
      <c r="B58" s="210"/>
      <c r="C58" s="211"/>
      <c r="D58" s="212"/>
      <c r="E58" s="397"/>
      <c r="F58" s="611" t="str">
        <f t="shared" si="26"/>
        <v/>
      </c>
      <c r="G58" s="582" t="str">
        <f t="shared" si="18"/>
        <v/>
      </c>
      <c r="H58" s="389" t="str">
        <f t="shared" si="19"/>
        <v/>
      </c>
      <c r="I58" s="582" t="str">
        <f t="shared" si="20"/>
        <v/>
      </c>
      <c r="J58" s="391" t="str">
        <f t="shared" si="21"/>
        <v/>
      </c>
      <c r="K58" s="582" t="str">
        <f t="shared" si="22"/>
        <v/>
      </c>
      <c r="L58" s="583" t="str">
        <f t="shared" si="27"/>
        <v/>
      </c>
      <c r="M58" s="337"/>
      <c r="N58" s="552" t="str">
        <f t="shared" si="24"/>
        <v/>
      </c>
      <c r="O58" s="553"/>
      <c r="P58" s="554"/>
      <c r="Q58" s="555"/>
      <c r="R58" s="556"/>
      <c r="S58" s="556"/>
      <c r="T58" s="556"/>
      <c r="U58" s="556"/>
      <c r="V58" s="556"/>
      <c r="W58" s="556"/>
      <c r="X58" s="556"/>
      <c r="Y58" s="556"/>
      <c r="Z58" s="556"/>
      <c r="AA58" s="556"/>
      <c r="AB58" s="557"/>
      <c r="AC58" s="557"/>
      <c r="AD58" s="558" t="str">
        <f t="shared" si="25"/>
        <v/>
      </c>
      <c r="AE58" s="559" t="str">
        <f t="shared" si="28"/>
        <v/>
      </c>
      <c r="CG58" s="192"/>
      <c r="CH58" s="189"/>
    </row>
    <row r="59" spans="1:86" ht="25.9" customHeight="1">
      <c r="A59" s="408" t="e">
        <f>VLOOKUP(D59,非表示_活動量と単位!$D$8:$E$75,2,FALSE)</f>
        <v>#N/A</v>
      </c>
      <c r="B59" s="210"/>
      <c r="C59" s="211"/>
      <c r="D59" s="212"/>
      <c r="E59" s="397"/>
      <c r="F59" s="611" t="str">
        <f t="shared" si="26"/>
        <v/>
      </c>
      <c r="G59" s="582" t="str">
        <f t="shared" si="18"/>
        <v/>
      </c>
      <c r="H59" s="389" t="str">
        <f t="shared" si="19"/>
        <v/>
      </c>
      <c r="I59" s="582" t="str">
        <f t="shared" si="20"/>
        <v/>
      </c>
      <c r="J59" s="391" t="str">
        <f t="shared" si="21"/>
        <v/>
      </c>
      <c r="K59" s="582" t="str">
        <f t="shared" si="22"/>
        <v/>
      </c>
      <c r="L59" s="583" t="str">
        <f t="shared" si="27"/>
        <v/>
      </c>
      <c r="M59" s="337"/>
      <c r="N59" s="552" t="str">
        <f t="shared" si="24"/>
        <v/>
      </c>
      <c r="O59" s="553"/>
      <c r="P59" s="554"/>
      <c r="Q59" s="555"/>
      <c r="R59" s="556"/>
      <c r="S59" s="556"/>
      <c r="T59" s="556"/>
      <c r="U59" s="556"/>
      <c r="V59" s="556"/>
      <c r="W59" s="556"/>
      <c r="X59" s="556"/>
      <c r="Y59" s="556"/>
      <c r="Z59" s="556"/>
      <c r="AA59" s="556"/>
      <c r="AB59" s="557"/>
      <c r="AC59" s="557"/>
      <c r="AD59" s="558" t="str">
        <f t="shared" si="25"/>
        <v/>
      </c>
      <c r="AE59" s="559" t="str">
        <f t="shared" si="28"/>
        <v/>
      </c>
      <c r="CG59" s="192"/>
      <c r="CH59" s="189"/>
    </row>
    <row r="60" spans="1:86" ht="25.9" customHeight="1">
      <c r="A60" s="408" t="e">
        <f>VLOOKUP(D60,非表示_活動量と単位!$D$8:$E$75,2,FALSE)</f>
        <v>#N/A</v>
      </c>
      <c r="B60" s="210"/>
      <c r="C60" s="211"/>
      <c r="D60" s="212"/>
      <c r="E60" s="397"/>
      <c r="F60" s="611" t="str">
        <f t="shared" si="26"/>
        <v/>
      </c>
      <c r="G60" s="582" t="str">
        <f t="shared" si="18"/>
        <v/>
      </c>
      <c r="H60" s="389" t="str">
        <f t="shared" si="19"/>
        <v/>
      </c>
      <c r="I60" s="582" t="str">
        <f t="shared" si="20"/>
        <v/>
      </c>
      <c r="J60" s="391" t="str">
        <f t="shared" si="21"/>
        <v/>
      </c>
      <c r="K60" s="582" t="str">
        <f t="shared" si="22"/>
        <v/>
      </c>
      <c r="L60" s="583" t="str">
        <f t="shared" si="27"/>
        <v/>
      </c>
      <c r="M60" s="337"/>
      <c r="N60" s="552" t="str">
        <f t="shared" si="24"/>
        <v/>
      </c>
      <c r="O60" s="553"/>
      <c r="P60" s="554"/>
      <c r="Q60" s="555"/>
      <c r="R60" s="556"/>
      <c r="S60" s="556"/>
      <c r="T60" s="556"/>
      <c r="U60" s="556"/>
      <c r="V60" s="556"/>
      <c r="W60" s="556"/>
      <c r="X60" s="556"/>
      <c r="Y60" s="556"/>
      <c r="Z60" s="556"/>
      <c r="AA60" s="556"/>
      <c r="AB60" s="557"/>
      <c r="AC60" s="557"/>
      <c r="AD60" s="558" t="str">
        <f t="shared" si="25"/>
        <v/>
      </c>
      <c r="AE60" s="559" t="str">
        <f t="shared" si="28"/>
        <v/>
      </c>
      <c r="CG60" s="192"/>
      <c r="CH60" s="189"/>
    </row>
    <row r="61" spans="1:86" ht="25.9" customHeight="1">
      <c r="A61" s="408" t="e">
        <f>VLOOKUP(D61,非表示_活動量と単位!$D$8:$E$75,2,FALSE)</f>
        <v>#N/A</v>
      </c>
      <c r="B61" s="210"/>
      <c r="C61" s="211"/>
      <c r="D61" s="212"/>
      <c r="E61" s="397"/>
      <c r="F61" s="611" t="str">
        <f t="shared" si="26"/>
        <v/>
      </c>
      <c r="G61" s="582" t="str">
        <f t="shared" si="18"/>
        <v/>
      </c>
      <c r="H61" s="389" t="str">
        <f t="shared" si="19"/>
        <v/>
      </c>
      <c r="I61" s="582" t="str">
        <f t="shared" si="20"/>
        <v/>
      </c>
      <c r="J61" s="391" t="str">
        <f t="shared" si="21"/>
        <v/>
      </c>
      <c r="K61" s="582" t="str">
        <f t="shared" si="22"/>
        <v/>
      </c>
      <c r="L61" s="583" t="str">
        <f t="shared" si="27"/>
        <v/>
      </c>
      <c r="M61" s="337"/>
      <c r="N61" s="552" t="str">
        <f t="shared" si="24"/>
        <v/>
      </c>
      <c r="O61" s="553"/>
      <c r="P61" s="554"/>
      <c r="Q61" s="555"/>
      <c r="R61" s="556"/>
      <c r="S61" s="556"/>
      <c r="T61" s="556"/>
      <c r="U61" s="556"/>
      <c r="V61" s="556"/>
      <c r="W61" s="556"/>
      <c r="X61" s="556"/>
      <c r="Y61" s="556"/>
      <c r="Z61" s="556"/>
      <c r="AA61" s="556"/>
      <c r="AB61" s="557"/>
      <c r="AC61" s="557"/>
      <c r="AD61" s="558" t="str">
        <f t="shared" si="25"/>
        <v/>
      </c>
      <c r="AE61" s="559" t="str">
        <f t="shared" si="28"/>
        <v/>
      </c>
      <c r="CG61" s="192"/>
      <c r="CH61" s="189"/>
    </row>
    <row r="62" spans="1:86" ht="25.9" customHeight="1">
      <c r="A62" s="408" t="e">
        <f>VLOOKUP(D62,非表示_活動量と単位!$D$8:$E$75,2,FALSE)</f>
        <v>#N/A</v>
      </c>
      <c r="B62" s="210"/>
      <c r="C62" s="211"/>
      <c r="D62" s="212"/>
      <c r="E62" s="397"/>
      <c r="F62" s="611" t="str">
        <f t="shared" si="26"/>
        <v/>
      </c>
      <c r="G62" s="582" t="str">
        <f t="shared" si="18"/>
        <v/>
      </c>
      <c r="H62" s="389" t="str">
        <f t="shared" si="19"/>
        <v/>
      </c>
      <c r="I62" s="582" t="str">
        <f t="shared" si="20"/>
        <v/>
      </c>
      <c r="J62" s="391" t="str">
        <f t="shared" si="21"/>
        <v/>
      </c>
      <c r="K62" s="582" t="str">
        <f t="shared" si="22"/>
        <v/>
      </c>
      <c r="L62" s="583" t="str">
        <f t="shared" si="27"/>
        <v/>
      </c>
      <c r="M62" s="337"/>
      <c r="N62" s="552" t="str">
        <f t="shared" si="24"/>
        <v/>
      </c>
      <c r="O62" s="553"/>
      <c r="P62" s="554"/>
      <c r="Q62" s="555"/>
      <c r="R62" s="556"/>
      <c r="S62" s="556"/>
      <c r="T62" s="556"/>
      <c r="U62" s="556"/>
      <c r="V62" s="556"/>
      <c r="W62" s="556"/>
      <c r="X62" s="556"/>
      <c r="Y62" s="556"/>
      <c r="Z62" s="556"/>
      <c r="AA62" s="556"/>
      <c r="AB62" s="557"/>
      <c r="AC62" s="557"/>
      <c r="AD62" s="558" t="str">
        <f t="shared" si="25"/>
        <v/>
      </c>
      <c r="AE62" s="559" t="str">
        <f t="shared" si="28"/>
        <v/>
      </c>
      <c r="CG62" s="192"/>
      <c r="CH62" s="189"/>
    </row>
    <row r="63" spans="1:86" ht="25.9" customHeight="1">
      <c r="A63" s="408" t="e">
        <f>VLOOKUP(D63,非表示_活動量と単位!$D$8:$E$75,2,FALSE)</f>
        <v>#N/A</v>
      </c>
      <c r="B63" s="210"/>
      <c r="C63" s="211"/>
      <c r="D63" s="212"/>
      <c r="E63" s="397"/>
      <c r="F63" s="611" t="str">
        <f t="shared" si="26"/>
        <v/>
      </c>
      <c r="G63" s="582" t="str">
        <f t="shared" si="18"/>
        <v/>
      </c>
      <c r="H63" s="389" t="str">
        <f t="shared" si="19"/>
        <v/>
      </c>
      <c r="I63" s="582" t="str">
        <f t="shared" si="20"/>
        <v/>
      </c>
      <c r="J63" s="391" t="str">
        <f t="shared" si="21"/>
        <v/>
      </c>
      <c r="K63" s="582" t="str">
        <f t="shared" si="22"/>
        <v/>
      </c>
      <c r="L63" s="583" t="str">
        <f t="shared" si="27"/>
        <v/>
      </c>
      <c r="M63" s="337"/>
      <c r="N63" s="552" t="str">
        <f t="shared" si="24"/>
        <v/>
      </c>
      <c r="O63" s="553"/>
      <c r="P63" s="554"/>
      <c r="Q63" s="555"/>
      <c r="R63" s="556"/>
      <c r="S63" s="556"/>
      <c r="T63" s="556"/>
      <c r="U63" s="556"/>
      <c r="V63" s="556"/>
      <c r="W63" s="556"/>
      <c r="X63" s="556"/>
      <c r="Y63" s="556"/>
      <c r="Z63" s="556"/>
      <c r="AA63" s="556"/>
      <c r="AB63" s="557"/>
      <c r="AC63" s="557"/>
      <c r="AD63" s="558" t="str">
        <f t="shared" si="25"/>
        <v/>
      </c>
      <c r="AE63" s="559" t="str">
        <f t="shared" si="28"/>
        <v/>
      </c>
      <c r="CG63" s="192"/>
      <c r="CH63" s="189"/>
    </row>
    <row r="64" spans="1:86" ht="25.9" customHeight="1">
      <c r="A64" s="408" t="e">
        <f>VLOOKUP(D64,非表示_活動量と単位!$D$8:$E$75,2,FALSE)</f>
        <v>#N/A</v>
      </c>
      <c r="B64" s="210"/>
      <c r="C64" s="211"/>
      <c r="D64" s="212"/>
      <c r="E64" s="397"/>
      <c r="F64" s="611" t="str">
        <f t="shared" si="26"/>
        <v/>
      </c>
      <c r="G64" s="582" t="str">
        <f t="shared" si="18"/>
        <v/>
      </c>
      <c r="H64" s="389" t="str">
        <f t="shared" si="19"/>
        <v/>
      </c>
      <c r="I64" s="582" t="str">
        <f t="shared" si="20"/>
        <v/>
      </c>
      <c r="J64" s="391" t="str">
        <f t="shared" si="21"/>
        <v/>
      </c>
      <c r="K64" s="582" t="str">
        <f t="shared" si="22"/>
        <v/>
      </c>
      <c r="L64" s="583" t="str">
        <f t="shared" si="27"/>
        <v/>
      </c>
      <c r="M64" s="337"/>
      <c r="N64" s="552" t="str">
        <f t="shared" si="24"/>
        <v/>
      </c>
      <c r="O64" s="553"/>
      <c r="P64" s="554"/>
      <c r="Q64" s="555"/>
      <c r="R64" s="556"/>
      <c r="S64" s="556"/>
      <c r="T64" s="556"/>
      <c r="U64" s="556"/>
      <c r="V64" s="556"/>
      <c r="W64" s="556"/>
      <c r="X64" s="556"/>
      <c r="Y64" s="556"/>
      <c r="Z64" s="556"/>
      <c r="AA64" s="556"/>
      <c r="AB64" s="557"/>
      <c r="AC64" s="557"/>
      <c r="AD64" s="558" t="str">
        <f t="shared" si="25"/>
        <v/>
      </c>
      <c r="AE64" s="559" t="str">
        <f t="shared" si="28"/>
        <v/>
      </c>
      <c r="CG64" s="192"/>
      <c r="CH64" s="189"/>
    </row>
    <row r="65" spans="1:86" ht="25.9" customHeight="1">
      <c r="A65" s="408" t="e">
        <f>VLOOKUP(D65,非表示_活動量と単位!$D$8:$E$75,2,FALSE)</f>
        <v>#N/A</v>
      </c>
      <c r="B65" s="210"/>
      <c r="C65" s="211"/>
      <c r="D65" s="212"/>
      <c r="E65" s="397"/>
      <c r="F65" s="611" t="str">
        <f t="shared" si="26"/>
        <v/>
      </c>
      <c r="G65" s="582" t="str">
        <f t="shared" si="18"/>
        <v/>
      </c>
      <c r="H65" s="389" t="str">
        <f t="shared" si="19"/>
        <v/>
      </c>
      <c r="I65" s="582" t="str">
        <f t="shared" si="20"/>
        <v/>
      </c>
      <c r="J65" s="391" t="str">
        <f t="shared" si="21"/>
        <v/>
      </c>
      <c r="K65" s="582" t="str">
        <f t="shared" si="22"/>
        <v/>
      </c>
      <c r="L65" s="583" t="str">
        <f t="shared" si="27"/>
        <v/>
      </c>
      <c r="M65" s="337"/>
      <c r="N65" s="552" t="str">
        <f t="shared" si="24"/>
        <v/>
      </c>
      <c r="O65" s="553"/>
      <c r="P65" s="554"/>
      <c r="Q65" s="555"/>
      <c r="R65" s="556"/>
      <c r="S65" s="556"/>
      <c r="T65" s="556"/>
      <c r="U65" s="556"/>
      <c r="V65" s="556"/>
      <c r="W65" s="556"/>
      <c r="X65" s="556"/>
      <c r="Y65" s="556"/>
      <c r="Z65" s="556"/>
      <c r="AA65" s="556"/>
      <c r="AB65" s="557"/>
      <c r="AC65" s="557"/>
      <c r="AD65" s="558" t="str">
        <f t="shared" si="25"/>
        <v/>
      </c>
      <c r="AE65" s="559" t="str">
        <f t="shared" si="28"/>
        <v/>
      </c>
      <c r="CG65" s="192"/>
      <c r="CH65" s="189"/>
    </row>
    <row r="66" spans="1:86" ht="25.9" customHeight="1">
      <c r="A66" s="408" t="e">
        <f>VLOOKUP(D66,非表示_活動量と単位!$D$8:$E$75,2,FALSE)</f>
        <v>#N/A</v>
      </c>
      <c r="B66" s="210"/>
      <c r="C66" s="211"/>
      <c r="D66" s="212"/>
      <c r="E66" s="397"/>
      <c r="F66" s="611" t="str">
        <f t="shared" si="26"/>
        <v/>
      </c>
      <c r="G66" s="582" t="str">
        <f t="shared" si="18"/>
        <v/>
      </c>
      <c r="H66" s="389" t="str">
        <f t="shared" si="19"/>
        <v/>
      </c>
      <c r="I66" s="582" t="str">
        <f t="shared" si="20"/>
        <v/>
      </c>
      <c r="J66" s="391" t="str">
        <f t="shared" si="21"/>
        <v/>
      </c>
      <c r="K66" s="582" t="str">
        <f t="shared" si="22"/>
        <v/>
      </c>
      <c r="L66" s="583" t="str">
        <f t="shared" si="27"/>
        <v/>
      </c>
      <c r="M66" s="337"/>
      <c r="N66" s="552" t="str">
        <f t="shared" si="24"/>
        <v/>
      </c>
      <c r="O66" s="553"/>
      <c r="P66" s="554"/>
      <c r="Q66" s="555"/>
      <c r="R66" s="556"/>
      <c r="S66" s="556"/>
      <c r="T66" s="556"/>
      <c r="U66" s="556"/>
      <c r="V66" s="556"/>
      <c r="W66" s="556"/>
      <c r="X66" s="556"/>
      <c r="Y66" s="556"/>
      <c r="Z66" s="556"/>
      <c r="AA66" s="556"/>
      <c r="AB66" s="557"/>
      <c r="AC66" s="557"/>
      <c r="AD66" s="558" t="str">
        <f t="shared" si="25"/>
        <v/>
      </c>
      <c r="AE66" s="559" t="str">
        <f t="shared" si="28"/>
        <v/>
      </c>
    </row>
    <row r="67" spans="1:86" ht="25.9" customHeight="1">
      <c r="A67" s="408" t="e">
        <f>VLOOKUP(D67,非表示_活動量と単位!$D$8:$E$75,2,FALSE)</f>
        <v>#N/A</v>
      </c>
      <c r="B67" s="210"/>
      <c r="C67" s="211"/>
      <c r="D67" s="212"/>
      <c r="E67" s="397"/>
      <c r="F67" s="611" t="str">
        <f t="shared" si="26"/>
        <v/>
      </c>
      <c r="G67" s="582" t="str">
        <f t="shared" si="18"/>
        <v/>
      </c>
      <c r="H67" s="389" t="str">
        <f t="shared" si="19"/>
        <v/>
      </c>
      <c r="I67" s="582" t="str">
        <f t="shared" si="20"/>
        <v/>
      </c>
      <c r="J67" s="391" t="str">
        <f t="shared" si="21"/>
        <v/>
      </c>
      <c r="K67" s="582" t="str">
        <f t="shared" si="22"/>
        <v/>
      </c>
      <c r="L67" s="583" t="str">
        <f t="shared" si="27"/>
        <v/>
      </c>
      <c r="M67" s="337"/>
      <c r="N67" s="552" t="str">
        <f t="shared" si="24"/>
        <v/>
      </c>
      <c r="O67" s="553"/>
      <c r="P67" s="554"/>
      <c r="Q67" s="555"/>
      <c r="R67" s="556"/>
      <c r="S67" s="556"/>
      <c r="T67" s="556"/>
      <c r="U67" s="556"/>
      <c r="V67" s="556"/>
      <c r="W67" s="556"/>
      <c r="X67" s="556"/>
      <c r="Y67" s="556"/>
      <c r="Z67" s="556"/>
      <c r="AA67" s="556"/>
      <c r="AB67" s="557"/>
      <c r="AC67" s="557"/>
      <c r="AD67" s="558" t="str">
        <f t="shared" si="25"/>
        <v/>
      </c>
      <c r="AE67" s="559" t="str">
        <f t="shared" si="28"/>
        <v/>
      </c>
      <c r="CG67" s="192"/>
      <c r="CH67" s="189"/>
    </row>
    <row r="68" spans="1:86" ht="25.9" customHeight="1">
      <c r="A68" s="408" t="e">
        <f>VLOOKUP(D68,非表示_活動量と単位!$D$8:$E$75,2,FALSE)</f>
        <v>#N/A</v>
      </c>
      <c r="B68" s="210"/>
      <c r="C68" s="211"/>
      <c r="D68" s="212"/>
      <c r="E68" s="397"/>
      <c r="F68" s="611" t="str">
        <f t="shared" si="26"/>
        <v/>
      </c>
      <c r="G68" s="582" t="str">
        <f t="shared" si="18"/>
        <v/>
      </c>
      <c r="H68" s="389" t="str">
        <f t="shared" si="19"/>
        <v/>
      </c>
      <c r="I68" s="582" t="str">
        <f t="shared" si="20"/>
        <v/>
      </c>
      <c r="J68" s="391" t="str">
        <f t="shared" si="21"/>
        <v/>
      </c>
      <c r="K68" s="582" t="str">
        <f t="shared" si="22"/>
        <v/>
      </c>
      <c r="L68" s="583" t="str">
        <f t="shared" si="27"/>
        <v/>
      </c>
      <c r="M68" s="337"/>
      <c r="N68" s="552" t="str">
        <f t="shared" si="24"/>
        <v/>
      </c>
      <c r="O68" s="553"/>
      <c r="P68" s="554"/>
      <c r="Q68" s="555"/>
      <c r="R68" s="556"/>
      <c r="S68" s="556"/>
      <c r="T68" s="556"/>
      <c r="U68" s="556"/>
      <c r="V68" s="556"/>
      <c r="W68" s="556"/>
      <c r="X68" s="556"/>
      <c r="Y68" s="556"/>
      <c r="Z68" s="556"/>
      <c r="AA68" s="556"/>
      <c r="AB68" s="557"/>
      <c r="AC68" s="557"/>
      <c r="AD68" s="558" t="str">
        <f t="shared" si="25"/>
        <v/>
      </c>
      <c r="AE68" s="559" t="str">
        <f t="shared" si="28"/>
        <v/>
      </c>
      <c r="CG68" s="192"/>
      <c r="CH68" s="189"/>
    </row>
    <row r="69" spans="1:86" ht="25.9" customHeight="1">
      <c r="A69" s="408" t="e">
        <f>VLOOKUP(D69,非表示_活動量と単位!$D$8:$E$75,2,FALSE)</f>
        <v>#N/A</v>
      </c>
      <c r="B69" s="210"/>
      <c r="C69" s="211"/>
      <c r="D69" s="212"/>
      <c r="E69" s="397"/>
      <c r="F69" s="611" t="str">
        <f t="shared" si="26"/>
        <v/>
      </c>
      <c r="G69" s="582" t="str">
        <f t="shared" si="18"/>
        <v/>
      </c>
      <c r="H69" s="389" t="str">
        <f t="shared" si="19"/>
        <v/>
      </c>
      <c r="I69" s="582" t="str">
        <f t="shared" si="20"/>
        <v/>
      </c>
      <c r="J69" s="391" t="str">
        <f t="shared" si="21"/>
        <v/>
      </c>
      <c r="K69" s="582" t="str">
        <f t="shared" si="22"/>
        <v/>
      </c>
      <c r="L69" s="583" t="str">
        <f t="shared" si="27"/>
        <v/>
      </c>
      <c r="M69" s="337"/>
      <c r="N69" s="552" t="str">
        <f t="shared" si="24"/>
        <v/>
      </c>
      <c r="O69" s="553"/>
      <c r="P69" s="554"/>
      <c r="Q69" s="555"/>
      <c r="R69" s="556"/>
      <c r="S69" s="556"/>
      <c r="T69" s="556"/>
      <c r="U69" s="556"/>
      <c r="V69" s="556"/>
      <c r="W69" s="556"/>
      <c r="X69" s="556"/>
      <c r="Y69" s="556"/>
      <c r="Z69" s="556"/>
      <c r="AA69" s="556"/>
      <c r="AB69" s="557"/>
      <c r="AC69" s="557"/>
      <c r="AD69" s="558" t="str">
        <f t="shared" si="25"/>
        <v/>
      </c>
      <c r="AE69" s="559" t="str">
        <f t="shared" si="28"/>
        <v/>
      </c>
      <c r="CG69" s="192"/>
      <c r="CH69" s="189"/>
    </row>
    <row r="70" spans="1:86" ht="25.9" customHeight="1">
      <c r="A70" s="408" t="e">
        <f>VLOOKUP(D70,非表示_活動量と単位!$D$8:$E$75,2,FALSE)</f>
        <v>#N/A</v>
      </c>
      <c r="B70" s="210"/>
      <c r="C70" s="211"/>
      <c r="D70" s="212"/>
      <c r="E70" s="397"/>
      <c r="F70" s="611" t="str">
        <f t="shared" si="26"/>
        <v/>
      </c>
      <c r="G70" s="582" t="str">
        <f t="shared" si="18"/>
        <v/>
      </c>
      <c r="H70" s="389" t="str">
        <f t="shared" si="19"/>
        <v/>
      </c>
      <c r="I70" s="582" t="str">
        <f t="shared" si="20"/>
        <v/>
      </c>
      <c r="J70" s="391" t="str">
        <f t="shared" si="21"/>
        <v/>
      </c>
      <c r="K70" s="582" t="str">
        <f t="shared" si="22"/>
        <v/>
      </c>
      <c r="L70" s="583" t="str">
        <f t="shared" si="27"/>
        <v/>
      </c>
      <c r="M70" s="337"/>
      <c r="N70" s="552" t="str">
        <f t="shared" si="24"/>
        <v/>
      </c>
      <c r="O70" s="553"/>
      <c r="P70" s="554"/>
      <c r="Q70" s="555"/>
      <c r="R70" s="556"/>
      <c r="S70" s="556"/>
      <c r="T70" s="556"/>
      <c r="U70" s="556"/>
      <c r="V70" s="556"/>
      <c r="W70" s="556"/>
      <c r="X70" s="556"/>
      <c r="Y70" s="556"/>
      <c r="Z70" s="556"/>
      <c r="AA70" s="556"/>
      <c r="AB70" s="557"/>
      <c r="AC70" s="557"/>
      <c r="AD70" s="558" t="str">
        <f t="shared" si="25"/>
        <v/>
      </c>
      <c r="AE70" s="559" t="str">
        <f t="shared" ref="AE70:AE79" si="29">IF($D70="","",IF(AD70="---","---",IF(OR($D70="系統電力",$D70="産業用蒸気",$D70="温水",$D70="冷水",$D70="蒸気（産業用以外）"),F70*VLOOKUP($D70,GJ換算係数,2,FALSE),F70*H70)))</f>
        <v/>
      </c>
      <c r="CG70" s="192"/>
      <c r="CH70" s="189"/>
    </row>
    <row r="71" spans="1:86" ht="25.9" customHeight="1">
      <c r="A71" s="408" t="e">
        <f>VLOOKUP(D71,非表示_活動量と単位!$D$8:$E$75,2,FALSE)</f>
        <v>#N/A</v>
      </c>
      <c r="B71" s="210"/>
      <c r="C71" s="211"/>
      <c r="D71" s="212"/>
      <c r="E71" s="397"/>
      <c r="F71" s="611" t="str">
        <f t="shared" si="26"/>
        <v/>
      </c>
      <c r="G71" s="582" t="str">
        <f t="shared" si="18"/>
        <v/>
      </c>
      <c r="H71" s="389" t="str">
        <f t="shared" si="19"/>
        <v/>
      </c>
      <c r="I71" s="582" t="str">
        <f t="shared" si="20"/>
        <v/>
      </c>
      <c r="J71" s="391" t="str">
        <f t="shared" si="21"/>
        <v/>
      </c>
      <c r="K71" s="582" t="str">
        <f t="shared" si="22"/>
        <v/>
      </c>
      <c r="L71" s="583" t="str">
        <f t="shared" si="27"/>
        <v/>
      </c>
      <c r="M71" s="337"/>
      <c r="N71" s="552" t="str">
        <f t="shared" si="24"/>
        <v/>
      </c>
      <c r="O71" s="553"/>
      <c r="P71" s="554"/>
      <c r="Q71" s="555"/>
      <c r="R71" s="556"/>
      <c r="S71" s="556"/>
      <c r="T71" s="556"/>
      <c r="U71" s="556"/>
      <c r="V71" s="556"/>
      <c r="W71" s="556"/>
      <c r="X71" s="556"/>
      <c r="Y71" s="556"/>
      <c r="Z71" s="556"/>
      <c r="AA71" s="556"/>
      <c r="AB71" s="557"/>
      <c r="AC71" s="557"/>
      <c r="AD71" s="558" t="str">
        <f t="shared" si="25"/>
        <v/>
      </c>
      <c r="AE71" s="559" t="str">
        <f t="shared" si="29"/>
        <v/>
      </c>
      <c r="CG71" s="192"/>
      <c r="CH71" s="189"/>
    </row>
    <row r="72" spans="1:86" ht="25.9" customHeight="1">
      <c r="A72" s="408" t="e">
        <f>VLOOKUP(D72,非表示_活動量と単位!$D$8:$E$75,2,FALSE)</f>
        <v>#N/A</v>
      </c>
      <c r="B72" s="210"/>
      <c r="C72" s="211"/>
      <c r="D72" s="212"/>
      <c r="E72" s="397"/>
      <c r="F72" s="611" t="str">
        <f t="shared" si="26"/>
        <v/>
      </c>
      <c r="G72" s="582" t="str">
        <f t="shared" si="18"/>
        <v/>
      </c>
      <c r="H72" s="389" t="str">
        <f t="shared" si="19"/>
        <v/>
      </c>
      <c r="I72" s="582" t="str">
        <f t="shared" si="20"/>
        <v/>
      </c>
      <c r="J72" s="391" t="str">
        <f t="shared" si="21"/>
        <v/>
      </c>
      <c r="K72" s="582" t="str">
        <f t="shared" si="22"/>
        <v/>
      </c>
      <c r="L72" s="583" t="str">
        <f t="shared" si="27"/>
        <v/>
      </c>
      <c r="M72" s="337"/>
      <c r="N72" s="552" t="str">
        <f t="shared" si="24"/>
        <v/>
      </c>
      <c r="O72" s="553"/>
      <c r="P72" s="554"/>
      <c r="Q72" s="555"/>
      <c r="R72" s="556"/>
      <c r="S72" s="556"/>
      <c r="T72" s="556"/>
      <c r="U72" s="556"/>
      <c r="V72" s="556"/>
      <c r="W72" s="556"/>
      <c r="X72" s="556"/>
      <c r="Y72" s="556"/>
      <c r="Z72" s="556"/>
      <c r="AA72" s="556"/>
      <c r="AB72" s="557"/>
      <c r="AC72" s="557"/>
      <c r="AD72" s="558" t="str">
        <f t="shared" si="25"/>
        <v/>
      </c>
      <c r="AE72" s="559" t="str">
        <f t="shared" si="29"/>
        <v/>
      </c>
      <c r="CG72" s="192"/>
      <c r="CH72" s="189"/>
    </row>
    <row r="73" spans="1:86" ht="25.9" customHeight="1">
      <c r="A73" s="408" t="e">
        <f>VLOOKUP(D73,非表示_活動量と単位!$D$8:$E$75,2,FALSE)</f>
        <v>#N/A</v>
      </c>
      <c r="B73" s="210"/>
      <c r="C73" s="211"/>
      <c r="D73" s="212"/>
      <c r="E73" s="397"/>
      <c r="F73" s="611" t="str">
        <f t="shared" si="26"/>
        <v/>
      </c>
      <c r="G73" s="582" t="str">
        <f t="shared" si="18"/>
        <v/>
      </c>
      <c r="H73" s="389" t="str">
        <f t="shared" si="19"/>
        <v/>
      </c>
      <c r="I73" s="582" t="str">
        <f t="shared" si="20"/>
        <v/>
      </c>
      <c r="J73" s="391" t="str">
        <f t="shared" si="21"/>
        <v/>
      </c>
      <c r="K73" s="582" t="str">
        <f t="shared" si="22"/>
        <v/>
      </c>
      <c r="L73" s="583" t="str">
        <f t="shared" si="27"/>
        <v/>
      </c>
      <c r="M73" s="337"/>
      <c r="N73" s="552" t="str">
        <f t="shared" si="24"/>
        <v/>
      </c>
      <c r="O73" s="553"/>
      <c r="P73" s="554"/>
      <c r="Q73" s="555"/>
      <c r="R73" s="556"/>
      <c r="S73" s="556"/>
      <c r="T73" s="556"/>
      <c r="U73" s="556"/>
      <c r="V73" s="556"/>
      <c r="W73" s="556"/>
      <c r="X73" s="556"/>
      <c r="Y73" s="556"/>
      <c r="Z73" s="556"/>
      <c r="AA73" s="556"/>
      <c r="AB73" s="557"/>
      <c r="AC73" s="557"/>
      <c r="AD73" s="558" t="str">
        <f t="shared" si="25"/>
        <v/>
      </c>
      <c r="AE73" s="559" t="str">
        <f t="shared" si="29"/>
        <v/>
      </c>
      <c r="CG73" s="192"/>
      <c r="CH73" s="189"/>
    </row>
    <row r="74" spans="1:86" ht="25.9" customHeight="1">
      <c r="A74" s="408" t="e">
        <f>VLOOKUP(D74,非表示_活動量と単位!$D$8:$E$75,2,FALSE)</f>
        <v>#N/A</v>
      </c>
      <c r="B74" s="210"/>
      <c r="C74" s="211"/>
      <c r="D74" s="212"/>
      <c r="E74" s="397"/>
      <c r="F74" s="611" t="str">
        <f t="shared" si="26"/>
        <v/>
      </c>
      <c r="G74" s="582" t="str">
        <f t="shared" si="18"/>
        <v/>
      </c>
      <c r="H74" s="389" t="str">
        <f t="shared" si="19"/>
        <v/>
      </c>
      <c r="I74" s="582" t="str">
        <f t="shared" si="20"/>
        <v/>
      </c>
      <c r="J74" s="391" t="str">
        <f t="shared" si="21"/>
        <v/>
      </c>
      <c r="K74" s="582" t="str">
        <f t="shared" si="22"/>
        <v/>
      </c>
      <c r="L74" s="583" t="str">
        <f t="shared" si="27"/>
        <v/>
      </c>
      <c r="M74" s="337"/>
      <c r="N74" s="552" t="str">
        <f t="shared" si="24"/>
        <v/>
      </c>
      <c r="O74" s="553"/>
      <c r="P74" s="554"/>
      <c r="Q74" s="555"/>
      <c r="R74" s="556"/>
      <c r="S74" s="556"/>
      <c r="T74" s="556"/>
      <c r="U74" s="556"/>
      <c r="V74" s="556"/>
      <c r="W74" s="556"/>
      <c r="X74" s="556"/>
      <c r="Y74" s="556"/>
      <c r="Z74" s="556"/>
      <c r="AA74" s="556"/>
      <c r="AB74" s="557"/>
      <c r="AC74" s="557"/>
      <c r="AD74" s="558" t="str">
        <f t="shared" si="25"/>
        <v/>
      </c>
      <c r="AE74" s="559" t="str">
        <f t="shared" si="29"/>
        <v/>
      </c>
      <c r="CG74" s="192"/>
      <c r="CH74" s="189"/>
    </row>
    <row r="75" spans="1:86" ht="25.9" customHeight="1">
      <c r="A75" s="408" t="e">
        <f>VLOOKUP(D75,非表示_活動量と単位!$D$8:$E$75,2,FALSE)</f>
        <v>#N/A</v>
      </c>
      <c r="B75" s="210"/>
      <c r="C75" s="211"/>
      <c r="D75" s="212"/>
      <c r="E75" s="397"/>
      <c r="F75" s="611" t="str">
        <f t="shared" si="26"/>
        <v/>
      </c>
      <c r="G75" s="582" t="str">
        <f t="shared" si="18"/>
        <v/>
      </c>
      <c r="H75" s="389" t="str">
        <f t="shared" si="19"/>
        <v/>
      </c>
      <c r="I75" s="582" t="str">
        <f t="shared" si="20"/>
        <v/>
      </c>
      <c r="J75" s="391" t="str">
        <f t="shared" si="21"/>
        <v/>
      </c>
      <c r="K75" s="582" t="str">
        <f t="shared" si="22"/>
        <v/>
      </c>
      <c r="L75" s="583" t="str">
        <f t="shared" si="27"/>
        <v/>
      </c>
      <c r="M75" s="337"/>
      <c r="N75" s="552" t="str">
        <f t="shared" si="24"/>
        <v/>
      </c>
      <c r="O75" s="553"/>
      <c r="P75" s="554"/>
      <c r="Q75" s="555"/>
      <c r="R75" s="556"/>
      <c r="S75" s="556"/>
      <c r="T75" s="556"/>
      <c r="U75" s="556"/>
      <c r="V75" s="556"/>
      <c r="W75" s="556"/>
      <c r="X75" s="556"/>
      <c r="Y75" s="556"/>
      <c r="Z75" s="556"/>
      <c r="AA75" s="556"/>
      <c r="AB75" s="557"/>
      <c r="AC75" s="557"/>
      <c r="AD75" s="558" t="str">
        <f t="shared" si="25"/>
        <v/>
      </c>
      <c r="AE75" s="559" t="str">
        <f t="shared" si="29"/>
        <v/>
      </c>
      <c r="CG75" s="192"/>
      <c r="CH75" s="189"/>
    </row>
    <row r="76" spans="1:86" ht="25.9" customHeight="1">
      <c r="A76" s="408" t="e">
        <f>VLOOKUP(D76,非表示_活動量と単位!$D$8:$E$75,2,FALSE)</f>
        <v>#N/A</v>
      </c>
      <c r="B76" s="210"/>
      <c r="C76" s="211"/>
      <c r="D76" s="212"/>
      <c r="E76" s="397"/>
      <c r="F76" s="611" t="str">
        <f t="shared" si="26"/>
        <v/>
      </c>
      <c r="G76" s="582" t="str">
        <f t="shared" si="18"/>
        <v/>
      </c>
      <c r="H76" s="389" t="str">
        <f t="shared" si="19"/>
        <v/>
      </c>
      <c r="I76" s="582" t="str">
        <f t="shared" si="20"/>
        <v/>
      </c>
      <c r="J76" s="391" t="str">
        <f t="shared" si="21"/>
        <v/>
      </c>
      <c r="K76" s="582" t="str">
        <f t="shared" si="22"/>
        <v/>
      </c>
      <c r="L76" s="583" t="str">
        <f t="shared" si="27"/>
        <v/>
      </c>
      <c r="M76" s="337"/>
      <c r="N76" s="552" t="str">
        <f t="shared" si="24"/>
        <v/>
      </c>
      <c r="O76" s="553"/>
      <c r="P76" s="554"/>
      <c r="Q76" s="555"/>
      <c r="R76" s="556"/>
      <c r="S76" s="556"/>
      <c r="T76" s="556"/>
      <c r="U76" s="556"/>
      <c r="V76" s="556"/>
      <c r="W76" s="556"/>
      <c r="X76" s="556"/>
      <c r="Y76" s="556"/>
      <c r="Z76" s="556"/>
      <c r="AA76" s="556"/>
      <c r="AB76" s="557"/>
      <c r="AC76" s="557"/>
      <c r="AD76" s="558" t="str">
        <f t="shared" si="25"/>
        <v/>
      </c>
      <c r="AE76" s="559" t="str">
        <f t="shared" si="29"/>
        <v/>
      </c>
    </row>
    <row r="77" spans="1:86" ht="25.9" customHeight="1">
      <c r="A77" s="408" t="e">
        <f>VLOOKUP(D77,非表示_活動量と単位!$D$8:$E$75,2,FALSE)</f>
        <v>#N/A</v>
      </c>
      <c r="B77" s="210"/>
      <c r="C77" s="211"/>
      <c r="D77" s="212"/>
      <c r="E77" s="397"/>
      <c r="F77" s="611" t="str">
        <f t="shared" si="26"/>
        <v/>
      </c>
      <c r="G77" s="582" t="str">
        <f t="shared" si="18"/>
        <v/>
      </c>
      <c r="H77" s="389" t="str">
        <f t="shared" si="19"/>
        <v/>
      </c>
      <c r="I77" s="582" t="str">
        <f t="shared" si="20"/>
        <v/>
      </c>
      <c r="J77" s="391" t="str">
        <f t="shared" si="21"/>
        <v/>
      </c>
      <c r="K77" s="582" t="str">
        <f t="shared" si="22"/>
        <v/>
      </c>
      <c r="L77" s="583" t="str">
        <f t="shared" si="27"/>
        <v/>
      </c>
      <c r="M77" s="337"/>
      <c r="N77" s="552" t="str">
        <f t="shared" si="24"/>
        <v/>
      </c>
      <c r="O77" s="553"/>
      <c r="P77" s="554"/>
      <c r="Q77" s="555"/>
      <c r="R77" s="556"/>
      <c r="S77" s="556"/>
      <c r="T77" s="556"/>
      <c r="U77" s="556"/>
      <c r="V77" s="556"/>
      <c r="W77" s="556"/>
      <c r="X77" s="556"/>
      <c r="Y77" s="556"/>
      <c r="Z77" s="556"/>
      <c r="AA77" s="556"/>
      <c r="AB77" s="557"/>
      <c r="AC77" s="557"/>
      <c r="AD77" s="558" t="str">
        <f t="shared" si="25"/>
        <v/>
      </c>
      <c r="AE77" s="559" t="str">
        <f t="shared" si="29"/>
        <v/>
      </c>
      <c r="CG77" s="192"/>
      <c r="CH77" s="189"/>
    </row>
    <row r="78" spans="1:86" ht="25.9" customHeight="1">
      <c r="A78" s="408" t="e">
        <f>VLOOKUP(D78,非表示_活動量と単位!$D$8:$E$75,2,FALSE)</f>
        <v>#N/A</v>
      </c>
      <c r="B78" s="210"/>
      <c r="C78" s="211"/>
      <c r="D78" s="212"/>
      <c r="E78" s="397"/>
      <c r="F78" s="611" t="str">
        <f t="shared" si="26"/>
        <v/>
      </c>
      <c r="G78" s="582" t="str">
        <f t="shared" si="18"/>
        <v/>
      </c>
      <c r="H78" s="389" t="str">
        <f t="shared" si="19"/>
        <v/>
      </c>
      <c r="I78" s="582" t="str">
        <f t="shared" si="20"/>
        <v/>
      </c>
      <c r="J78" s="391" t="str">
        <f t="shared" si="21"/>
        <v/>
      </c>
      <c r="K78" s="582" t="str">
        <f t="shared" si="22"/>
        <v/>
      </c>
      <c r="L78" s="583" t="str">
        <f t="shared" si="27"/>
        <v/>
      </c>
      <c r="M78" s="337"/>
      <c r="N78" s="552" t="str">
        <f t="shared" si="24"/>
        <v/>
      </c>
      <c r="O78" s="553"/>
      <c r="P78" s="554"/>
      <c r="Q78" s="555"/>
      <c r="R78" s="556"/>
      <c r="S78" s="556"/>
      <c r="T78" s="556"/>
      <c r="U78" s="556"/>
      <c r="V78" s="556"/>
      <c r="W78" s="556"/>
      <c r="X78" s="556"/>
      <c r="Y78" s="556"/>
      <c r="Z78" s="556"/>
      <c r="AA78" s="556"/>
      <c r="AB78" s="557"/>
      <c r="AC78" s="557"/>
      <c r="AD78" s="558" t="str">
        <f t="shared" si="25"/>
        <v/>
      </c>
      <c r="AE78" s="559" t="str">
        <f t="shared" si="29"/>
        <v/>
      </c>
      <c r="CG78" s="192"/>
      <c r="CH78" s="189"/>
    </row>
    <row r="79" spans="1:86" ht="25.9" customHeight="1">
      <c r="A79" s="408" t="e">
        <f>VLOOKUP(D79,非表示_活動量と単位!$D$8:$E$75,2,FALSE)</f>
        <v>#N/A</v>
      </c>
      <c r="B79" s="210"/>
      <c r="C79" s="211"/>
      <c r="D79" s="212"/>
      <c r="E79" s="397"/>
      <c r="F79" s="611" t="str">
        <f t="shared" si="26"/>
        <v/>
      </c>
      <c r="G79" s="582" t="str">
        <f t="shared" si="18"/>
        <v/>
      </c>
      <c r="H79" s="389" t="str">
        <f t="shared" si="19"/>
        <v/>
      </c>
      <c r="I79" s="582" t="str">
        <f t="shared" si="20"/>
        <v/>
      </c>
      <c r="J79" s="391" t="str">
        <f t="shared" si="21"/>
        <v/>
      </c>
      <c r="K79" s="582" t="str">
        <f t="shared" si="22"/>
        <v/>
      </c>
      <c r="L79" s="583" t="str">
        <f t="shared" si="27"/>
        <v/>
      </c>
      <c r="M79" s="337"/>
      <c r="N79" s="552" t="str">
        <f t="shared" si="24"/>
        <v/>
      </c>
      <c r="O79" s="553"/>
      <c r="P79" s="554"/>
      <c r="Q79" s="555"/>
      <c r="R79" s="556"/>
      <c r="S79" s="556"/>
      <c r="T79" s="556"/>
      <c r="U79" s="556"/>
      <c r="V79" s="556"/>
      <c r="W79" s="556"/>
      <c r="X79" s="556"/>
      <c r="Y79" s="556"/>
      <c r="Z79" s="556"/>
      <c r="AA79" s="556"/>
      <c r="AB79" s="557"/>
      <c r="AC79" s="557"/>
      <c r="AD79" s="558" t="str">
        <f t="shared" si="25"/>
        <v/>
      </c>
      <c r="AE79" s="559" t="str">
        <f t="shared" si="29"/>
        <v/>
      </c>
      <c r="CG79" s="192"/>
      <c r="CH79" s="189"/>
    </row>
    <row r="80" spans="1:86" ht="25.9" customHeight="1">
      <c r="A80" s="408" t="e">
        <f>VLOOKUP(D80,非表示_活動量と単位!$D$8:$E$75,2,FALSE)</f>
        <v>#N/A</v>
      </c>
      <c r="B80" s="210"/>
      <c r="C80" s="211"/>
      <c r="D80" s="212"/>
      <c r="E80" s="397"/>
      <c r="F80" s="611" t="str">
        <f t="shared" si="26"/>
        <v/>
      </c>
      <c r="G80" s="582" t="str">
        <f t="shared" si="18"/>
        <v/>
      </c>
      <c r="H80" s="389" t="str">
        <f t="shared" si="19"/>
        <v/>
      </c>
      <c r="I80" s="582" t="str">
        <f t="shared" si="20"/>
        <v/>
      </c>
      <c r="J80" s="391" t="str">
        <f t="shared" si="21"/>
        <v/>
      </c>
      <c r="K80" s="582" t="str">
        <f t="shared" si="22"/>
        <v/>
      </c>
      <c r="L80" s="583" t="str">
        <f t="shared" si="27"/>
        <v/>
      </c>
      <c r="M80" s="337"/>
      <c r="N80" s="552" t="str">
        <f t="shared" si="24"/>
        <v/>
      </c>
      <c r="O80" s="553"/>
      <c r="P80" s="554"/>
      <c r="Q80" s="555"/>
      <c r="R80" s="556"/>
      <c r="S80" s="556"/>
      <c r="T80" s="556"/>
      <c r="U80" s="556"/>
      <c r="V80" s="556"/>
      <c r="W80" s="556"/>
      <c r="X80" s="556"/>
      <c r="Y80" s="556"/>
      <c r="Z80" s="556"/>
      <c r="AA80" s="556"/>
      <c r="AB80" s="557"/>
      <c r="AC80" s="557"/>
      <c r="AD80" s="558" t="str">
        <f t="shared" si="25"/>
        <v/>
      </c>
      <c r="AE80" s="559" t="str">
        <f t="shared" ref="AE80:AE102" si="30">IF($D80="","",IF(AD80="---","---",IF(OR($D80="系統電力",$D80="産業用蒸気",$D80="温水",$D80="冷水",$D80="蒸気（産業用以外）"),F80*VLOOKUP($D80,GJ換算係数,2,FALSE),F80*H80)))</f>
        <v/>
      </c>
      <c r="CG80" s="192"/>
      <c r="CH80" s="189"/>
    </row>
    <row r="81" spans="1:86" ht="25.9" customHeight="1">
      <c r="A81" s="408" t="e">
        <f>VLOOKUP(D81,非表示_活動量と単位!$D$8:$E$75,2,FALSE)</f>
        <v>#N/A</v>
      </c>
      <c r="B81" s="210"/>
      <c r="C81" s="211"/>
      <c r="D81" s="212"/>
      <c r="E81" s="397"/>
      <c r="F81" s="611" t="str">
        <f t="shared" si="26"/>
        <v/>
      </c>
      <c r="G81" s="582" t="str">
        <f t="shared" si="18"/>
        <v/>
      </c>
      <c r="H81" s="389" t="str">
        <f t="shared" si="19"/>
        <v/>
      </c>
      <c r="I81" s="582" t="str">
        <f t="shared" si="20"/>
        <v/>
      </c>
      <c r="J81" s="391" t="str">
        <f t="shared" si="21"/>
        <v/>
      </c>
      <c r="K81" s="582" t="str">
        <f t="shared" si="22"/>
        <v/>
      </c>
      <c r="L81" s="583" t="str">
        <f t="shared" si="27"/>
        <v/>
      </c>
      <c r="M81" s="337"/>
      <c r="N81" s="552" t="str">
        <f t="shared" si="24"/>
        <v/>
      </c>
      <c r="O81" s="553"/>
      <c r="P81" s="554"/>
      <c r="Q81" s="555"/>
      <c r="R81" s="556"/>
      <c r="S81" s="556"/>
      <c r="T81" s="556"/>
      <c r="U81" s="556"/>
      <c r="V81" s="556"/>
      <c r="W81" s="556"/>
      <c r="X81" s="556"/>
      <c r="Y81" s="556"/>
      <c r="Z81" s="556"/>
      <c r="AA81" s="556"/>
      <c r="AB81" s="557"/>
      <c r="AC81" s="557"/>
      <c r="AD81" s="558" t="str">
        <f t="shared" si="25"/>
        <v/>
      </c>
      <c r="AE81" s="559" t="str">
        <f t="shared" si="30"/>
        <v/>
      </c>
      <c r="CG81" s="192"/>
      <c r="CH81" s="189"/>
    </row>
    <row r="82" spans="1:86" ht="25.9" customHeight="1">
      <c r="A82" s="408" t="e">
        <f>VLOOKUP(D82,非表示_活動量と単位!$D$8:$E$75,2,FALSE)</f>
        <v>#N/A</v>
      </c>
      <c r="B82" s="210"/>
      <c r="C82" s="211"/>
      <c r="D82" s="212"/>
      <c r="E82" s="397"/>
      <c r="F82" s="611" t="str">
        <f t="shared" si="26"/>
        <v/>
      </c>
      <c r="G82" s="582" t="str">
        <f t="shared" si="18"/>
        <v/>
      </c>
      <c r="H82" s="389" t="str">
        <f t="shared" si="19"/>
        <v/>
      </c>
      <c r="I82" s="582" t="str">
        <f t="shared" si="20"/>
        <v/>
      </c>
      <c r="J82" s="391" t="str">
        <f t="shared" si="21"/>
        <v/>
      </c>
      <c r="K82" s="582" t="str">
        <f t="shared" si="22"/>
        <v/>
      </c>
      <c r="L82" s="583" t="str">
        <f t="shared" si="27"/>
        <v/>
      </c>
      <c r="M82" s="337"/>
      <c r="N82" s="552" t="str">
        <f t="shared" si="24"/>
        <v/>
      </c>
      <c r="O82" s="553"/>
      <c r="P82" s="554"/>
      <c r="Q82" s="555"/>
      <c r="R82" s="556"/>
      <c r="S82" s="556"/>
      <c r="T82" s="556"/>
      <c r="U82" s="556"/>
      <c r="V82" s="556"/>
      <c r="W82" s="556"/>
      <c r="X82" s="556"/>
      <c r="Y82" s="556"/>
      <c r="Z82" s="556"/>
      <c r="AA82" s="556"/>
      <c r="AB82" s="557"/>
      <c r="AC82" s="557"/>
      <c r="AD82" s="558" t="str">
        <f t="shared" si="25"/>
        <v/>
      </c>
      <c r="AE82" s="559" t="str">
        <f t="shared" si="30"/>
        <v/>
      </c>
      <c r="CG82" s="192"/>
      <c r="CH82" s="189"/>
    </row>
    <row r="83" spans="1:86" ht="25.9" customHeight="1">
      <c r="A83" s="408" t="e">
        <f>VLOOKUP(D83,非表示_活動量と単位!$D$8:$E$75,2,FALSE)</f>
        <v>#N/A</v>
      </c>
      <c r="B83" s="210"/>
      <c r="C83" s="211"/>
      <c r="D83" s="212"/>
      <c r="E83" s="397"/>
      <c r="F83" s="611" t="str">
        <f t="shared" si="26"/>
        <v/>
      </c>
      <c r="G83" s="582" t="str">
        <f t="shared" si="18"/>
        <v/>
      </c>
      <c r="H83" s="389" t="str">
        <f t="shared" si="19"/>
        <v/>
      </c>
      <c r="I83" s="582" t="str">
        <f t="shared" si="20"/>
        <v/>
      </c>
      <c r="J83" s="391" t="str">
        <f t="shared" si="21"/>
        <v/>
      </c>
      <c r="K83" s="582" t="str">
        <f t="shared" si="22"/>
        <v/>
      </c>
      <c r="L83" s="583" t="str">
        <f t="shared" si="27"/>
        <v/>
      </c>
      <c r="M83" s="337"/>
      <c r="N83" s="552" t="str">
        <f t="shared" si="24"/>
        <v/>
      </c>
      <c r="O83" s="553"/>
      <c r="P83" s="554"/>
      <c r="Q83" s="555"/>
      <c r="R83" s="556"/>
      <c r="S83" s="556"/>
      <c r="T83" s="556"/>
      <c r="U83" s="556"/>
      <c r="V83" s="556"/>
      <c r="W83" s="556"/>
      <c r="X83" s="556"/>
      <c r="Y83" s="556"/>
      <c r="Z83" s="556"/>
      <c r="AA83" s="556"/>
      <c r="AB83" s="557"/>
      <c r="AC83" s="557"/>
      <c r="AD83" s="558" t="str">
        <f t="shared" si="25"/>
        <v/>
      </c>
      <c r="AE83" s="559" t="str">
        <f t="shared" si="30"/>
        <v/>
      </c>
      <c r="CG83" s="192"/>
      <c r="CH83" s="189"/>
    </row>
    <row r="84" spans="1:86" ht="25.9" customHeight="1">
      <c r="A84" s="408" t="e">
        <f>VLOOKUP(D84,非表示_活動量と単位!$D$8:$E$75,2,FALSE)</f>
        <v>#N/A</v>
      </c>
      <c r="B84" s="210"/>
      <c r="C84" s="211"/>
      <c r="D84" s="212"/>
      <c r="E84" s="397"/>
      <c r="F84" s="611" t="str">
        <f t="shared" si="26"/>
        <v/>
      </c>
      <c r="G84" s="582" t="str">
        <f t="shared" si="18"/>
        <v/>
      </c>
      <c r="H84" s="389" t="str">
        <f t="shared" si="19"/>
        <v/>
      </c>
      <c r="I84" s="582" t="str">
        <f t="shared" si="20"/>
        <v/>
      </c>
      <c r="J84" s="391" t="str">
        <f t="shared" si="21"/>
        <v/>
      </c>
      <c r="K84" s="582" t="str">
        <f t="shared" si="22"/>
        <v/>
      </c>
      <c r="L84" s="583" t="str">
        <f t="shared" si="27"/>
        <v/>
      </c>
      <c r="M84" s="337"/>
      <c r="N84" s="552" t="str">
        <f t="shared" si="24"/>
        <v/>
      </c>
      <c r="O84" s="553"/>
      <c r="P84" s="554"/>
      <c r="Q84" s="555"/>
      <c r="R84" s="556"/>
      <c r="S84" s="556"/>
      <c r="T84" s="556"/>
      <c r="U84" s="556"/>
      <c r="V84" s="556"/>
      <c r="W84" s="556"/>
      <c r="X84" s="556"/>
      <c r="Y84" s="556"/>
      <c r="Z84" s="556"/>
      <c r="AA84" s="556"/>
      <c r="AB84" s="557"/>
      <c r="AC84" s="557"/>
      <c r="AD84" s="558" t="str">
        <f t="shared" si="25"/>
        <v/>
      </c>
      <c r="AE84" s="559" t="str">
        <f t="shared" si="30"/>
        <v/>
      </c>
      <c r="CG84" s="192"/>
      <c r="CH84" s="189"/>
    </row>
    <row r="85" spans="1:86" ht="25.9" customHeight="1">
      <c r="A85" s="408" t="e">
        <f>VLOOKUP(D85,非表示_活動量と単位!$D$8:$E$75,2,FALSE)</f>
        <v>#N/A</v>
      </c>
      <c r="B85" s="210"/>
      <c r="C85" s="211"/>
      <c r="D85" s="212"/>
      <c r="E85" s="397"/>
      <c r="F85" s="611" t="str">
        <f t="shared" si="26"/>
        <v/>
      </c>
      <c r="G85" s="582" t="str">
        <f t="shared" si="18"/>
        <v/>
      </c>
      <c r="H85" s="389" t="str">
        <f t="shared" si="19"/>
        <v/>
      </c>
      <c r="I85" s="582" t="str">
        <f t="shared" si="20"/>
        <v/>
      </c>
      <c r="J85" s="391" t="str">
        <f t="shared" si="21"/>
        <v/>
      </c>
      <c r="K85" s="582" t="str">
        <f t="shared" si="22"/>
        <v/>
      </c>
      <c r="L85" s="583" t="str">
        <f t="shared" si="27"/>
        <v/>
      </c>
      <c r="M85" s="337"/>
      <c r="N85" s="552" t="str">
        <f t="shared" si="24"/>
        <v/>
      </c>
      <c r="O85" s="553"/>
      <c r="P85" s="554"/>
      <c r="Q85" s="555"/>
      <c r="R85" s="556"/>
      <c r="S85" s="556"/>
      <c r="T85" s="556"/>
      <c r="U85" s="556"/>
      <c r="V85" s="556"/>
      <c r="W85" s="556"/>
      <c r="X85" s="556"/>
      <c r="Y85" s="556"/>
      <c r="Z85" s="556"/>
      <c r="AA85" s="556"/>
      <c r="AB85" s="557"/>
      <c r="AC85" s="557"/>
      <c r="AD85" s="558" t="str">
        <f t="shared" si="25"/>
        <v/>
      </c>
      <c r="AE85" s="559" t="str">
        <f t="shared" si="30"/>
        <v/>
      </c>
      <c r="CG85" s="192"/>
      <c r="CH85" s="189"/>
    </row>
    <row r="86" spans="1:86" ht="25.9" customHeight="1">
      <c r="A86" s="408" t="e">
        <f>VLOOKUP(D86,非表示_活動量と単位!$D$8:$E$75,2,FALSE)</f>
        <v>#N/A</v>
      </c>
      <c r="B86" s="210"/>
      <c r="C86" s="211"/>
      <c r="D86" s="212"/>
      <c r="E86" s="397"/>
      <c r="F86" s="611" t="str">
        <f t="shared" si="26"/>
        <v/>
      </c>
      <c r="G86" s="582" t="str">
        <f t="shared" si="18"/>
        <v/>
      </c>
      <c r="H86" s="389" t="str">
        <f t="shared" si="19"/>
        <v/>
      </c>
      <c r="I86" s="582" t="str">
        <f t="shared" si="20"/>
        <v/>
      </c>
      <c r="J86" s="391" t="str">
        <f t="shared" si="21"/>
        <v/>
      </c>
      <c r="K86" s="582" t="str">
        <f t="shared" si="22"/>
        <v/>
      </c>
      <c r="L86" s="583" t="str">
        <f t="shared" si="27"/>
        <v/>
      </c>
      <c r="M86" s="337"/>
      <c r="N86" s="552" t="str">
        <f t="shared" si="24"/>
        <v/>
      </c>
      <c r="O86" s="553"/>
      <c r="P86" s="554"/>
      <c r="Q86" s="555"/>
      <c r="R86" s="556"/>
      <c r="S86" s="556"/>
      <c r="T86" s="556"/>
      <c r="U86" s="556"/>
      <c r="V86" s="556"/>
      <c r="W86" s="556"/>
      <c r="X86" s="556"/>
      <c r="Y86" s="556"/>
      <c r="Z86" s="556"/>
      <c r="AA86" s="556"/>
      <c r="AB86" s="557"/>
      <c r="AC86" s="557"/>
      <c r="AD86" s="558" t="str">
        <f t="shared" si="25"/>
        <v/>
      </c>
      <c r="AE86" s="559" t="str">
        <f t="shared" si="30"/>
        <v/>
      </c>
      <c r="CG86" s="192"/>
      <c r="CH86" s="189"/>
    </row>
    <row r="87" spans="1:86" ht="25.9" customHeight="1">
      <c r="A87" s="408" t="e">
        <f>VLOOKUP(D87,非表示_活動量と単位!$D$8:$E$75,2,FALSE)</f>
        <v>#N/A</v>
      </c>
      <c r="B87" s="210"/>
      <c r="C87" s="211"/>
      <c r="D87" s="212"/>
      <c r="E87" s="397"/>
      <c r="F87" s="611" t="str">
        <f t="shared" si="26"/>
        <v/>
      </c>
      <c r="G87" s="582" t="str">
        <f t="shared" si="18"/>
        <v/>
      </c>
      <c r="H87" s="389" t="str">
        <f t="shared" si="19"/>
        <v/>
      </c>
      <c r="I87" s="582" t="str">
        <f t="shared" si="20"/>
        <v/>
      </c>
      <c r="J87" s="391" t="str">
        <f t="shared" si="21"/>
        <v/>
      </c>
      <c r="K87" s="582" t="str">
        <f t="shared" si="22"/>
        <v/>
      </c>
      <c r="L87" s="583" t="str">
        <f t="shared" si="27"/>
        <v/>
      </c>
      <c r="M87" s="337"/>
      <c r="N87" s="552" t="str">
        <f t="shared" si="24"/>
        <v/>
      </c>
      <c r="O87" s="553"/>
      <c r="P87" s="554"/>
      <c r="Q87" s="555"/>
      <c r="R87" s="556"/>
      <c r="S87" s="556"/>
      <c r="T87" s="556"/>
      <c r="U87" s="556"/>
      <c r="V87" s="556"/>
      <c r="W87" s="556"/>
      <c r="X87" s="556"/>
      <c r="Y87" s="556"/>
      <c r="Z87" s="556"/>
      <c r="AA87" s="556"/>
      <c r="AB87" s="557"/>
      <c r="AC87" s="557"/>
      <c r="AD87" s="558" t="str">
        <f t="shared" si="25"/>
        <v/>
      </c>
      <c r="AE87" s="559" t="str">
        <f t="shared" si="30"/>
        <v/>
      </c>
    </row>
    <row r="88" spans="1:86" ht="25.9" customHeight="1">
      <c r="A88" s="408" t="e">
        <f>VLOOKUP(D88,非表示_活動量と単位!$D$8:$E$75,2,FALSE)</f>
        <v>#N/A</v>
      </c>
      <c r="B88" s="210"/>
      <c r="C88" s="211"/>
      <c r="D88" s="212"/>
      <c r="E88" s="397"/>
      <c r="F88" s="611" t="str">
        <f t="shared" si="26"/>
        <v/>
      </c>
      <c r="G88" s="582" t="str">
        <f t="shared" si="18"/>
        <v/>
      </c>
      <c r="H88" s="389" t="str">
        <f t="shared" si="19"/>
        <v/>
      </c>
      <c r="I88" s="582" t="str">
        <f t="shared" si="20"/>
        <v/>
      </c>
      <c r="J88" s="391" t="str">
        <f t="shared" si="21"/>
        <v/>
      </c>
      <c r="K88" s="582" t="str">
        <f t="shared" si="22"/>
        <v/>
      </c>
      <c r="L88" s="583" t="str">
        <f t="shared" si="27"/>
        <v/>
      </c>
      <c r="M88" s="337"/>
      <c r="N88" s="552" t="str">
        <f t="shared" si="24"/>
        <v/>
      </c>
      <c r="O88" s="553"/>
      <c r="P88" s="554"/>
      <c r="Q88" s="555"/>
      <c r="R88" s="556"/>
      <c r="S88" s="556"/>
      <c r="T88" s="556"/>
      <c r="U88" s="556"/>
      <c r="V88" s="556"/>
      <c r="W88" s="556"/>
      <c r="X88" s="556"/>
      <c r="Y88" s="556"/>
      <c r="Z88" s="556"/>
      <c r="AA88" s="556"/>
      <c r="AB88" s="557"/>
      <c r="AC88" s="557"/>
      <c r="AD88" s="558" t="str">
        <f t="shared" si="25"/>
        <v/>
      </c>
      <c r="AE88" s="559" t="str">
        <f t="shared" ref="AE88:AE92" si="31">IF($D88="","",IF(AD88="---","---",IF(OR($D88="系統電力",$D88="産業用蒸気",$D88="温水",$D88="冷水",$D88="蒸気（産業用以外）"),F88*VLOOKUP($D88,GJ換算係数,2,FALSE),F88*H88)))</f>
        <v/>
      </c>
      <c r="CG88" s="192"/>
      <c r="CH88" s="189"/>
    </row>
    <row r="89" spans="1:86" ht="25.9" customHeight="1">
      <c r="A89" s="408" t="e">
        <f>VLOOKUP(D89,非表示_活動量と単位!$D$8:$E$75,2,FALSE)</f>
        <v>#N/A</v>
      </c>
      <c r="B89" s="210"/>
      <c r="C89" s="211"/>
      <c r="D89" s="212"/>
      <c r="E89" s="397"/>
      <c r="F89" s="611" t="str">
        <f t="shared" si="26"/>
        <v/>
      </c>
      <c r="G89" s="582" t="str">
        <f t="shared" si="18"/>
        <v/>
      </c>
      <c r="H89" s="389" t="str">
        <f t="shared" si="19"/>
        <v/>
      </c>
      <c r="I89" s="582" t="str">
        <f t="shared" si="20"/>
        <v/>
      </c>
      <c r="J89" s="391" t="str">
        <f t="shared" si="21"/>
        <v/>
      </c>
      <c r="K89" s="582" t="str">
        <f t="shared" si="22"/>
        <v/>
      </c>
      <c r="L89" s="583" t="str">
        <f t="shared" si="27"/>
        <v/>
      </c>
      <c r="M89" s="337"/>
      <c r="N89" s="552" t="str">
        <f t="shared" si="24"/>
        <v/>
      </c>
      <c r="O89" s="553"/>
      <c r="P89" s="554"/>
      <c r="Q89" s="555"/>
      <c r="R89" s="556"/>
      <c r="S89" s="556"/>
      <c r="T89" s="556"/>
      <c r="U89" s="556"/>
      <c r="V89" s="556"/>
      <c r="W89" s="556"/>
      <c r="X89" s="556"/>
      <c r="Y89" s="556"/>
      <c r="Z89" s="556"/>
      <c r="AA89" s="556"/>
      <c r="AB89" s="557"/>
      <c r="AC89" s="557"/>
      <c r="AD89" s="558" t="str">
        <f t="shared" si="25"/>
        <v/>
      </c>
      <c r="AE89" s="559" t="str">
        <f t="shared" si="31"/>
        <v/>
      </c>
      <c r="CG89" s="192"/>
      <c r="CH89" s="189"/>
    </row>
    <row r="90" spans="1:86" ht="25.9" customHeight="1">
      <c r="A90" s="408" t="e">
        <f>VLOOKUP(D90,非表示_活動量と単位!$D$8:$E$75,2,FALSE)</f>
        <v>#N/A</v>
      </c>
      <c r="B90" s="210"/>
      <c r="C90" s="211"/>
      <c r="D90" s="212"/>
      <c r="E90" s="397"/>
      <c r="F90" s="611" t="str">
        <f t="shared" si="26"/>
        <v/>
      </c>
      <c r="G90" s="582" t="str">
        <f t="shared" si="18"/>
        <v/>
      </c>
      <c r="H90" s="389" t="str">
        <f t="shared" si="19"/>
        <v/>
      </c>
      <c r="I90" s="582" t="str">
        <f t="shared" si="20"/>
        <v/>
      </c>
      <c r="J90" s="391" t="str">
        <f t="shared" si="21"/>
        <v/>
      </c>
      <c r="K90" s="582" t="str">
        <f t="shared" si="22"/>
        <v/>
      </c>
      <c r="L90" s="583" t="str">
        <f t="shared" si="27"/>
        <v/>
      </c>
      <c r="M90" s="337"/>
      <c r="N90" s="552" t="str">
        <f t="shared" si="24"/>
        <v/>
      </c>
      <c r="O90" s="553"/>
      <c r="P90" s="554"/>
      <c r="Q90" s="555"/>
      <c r="R90" s="556"/>
      <c r="S90" s="556"/>
      <c r="T90" s="556"/>
      <c r="U90" s="556"/>
      <c r="V90" s="556"/>
      <c r="W90" s="556"/>
      <c r="X90" s="556"/>
      <c r="Y90" s="556"/>
      <c r="Z90" s="556"/>
      <c r="AA90" s="556"/>
      <c r="AB90" s="557"/>
      <c r="AC90" s="557"/>
      <c r="AD90" s="558" t="str">
        <f t="shared" si="25"/>
        <v/>
      </c>
      <c r="AE90" s="559" t="str">
        <f t="shared" si="31"/>
        <v/>
      </c>
      <c r="CG90" s="192"/>
      <c r="CH90" s="189"/>
    </row>
    <row r="91" spans="1:86" ht="25.9" customHeight="1">
      <c r="A91" s="408" t="e">
        <f>VLOOKUP(D91,非表示_活動量と単位!$D$8:$E$75,2,FALSE)</f>
        <v>#N/A</v>
      </c>
      <c r="B91" s="210"/>
      <c r="C91" s="211"/>
      <c r="D91" s="212"/>
      <c r="E91" s="397"/>
      <c r="F91" s="611" t="str">
        <f t="shared" si="26"/>
        <v/>
      </c>
      <c r="G91" s="582" t="str">
        <f t="shared" si="18"/>
        <v/>
      </c>
      <c r="H91" s="389" t="str">
        <f t="shared" si="19"/>
        <v/>
      </c>
      <c r="I91" s="582" t="str">
        <f t="shared" si="20"/>
        <v/>
      </c>
      <c r="J91" s="391" t="str">
        <f t="shared" si="21"/>
        <v/>
      </c>
      <c r="K91" s="582" t="str">
        <f t="shared" si="22"/>
        <v/>
      </c>
      <c r="L91" s="583" t="str">
        <f t="shared" si="27"/>
        <v/>
      </c>
      <c r="M91" s="337"/>
      <c r="N91" s="552" t="str">
        <f t="shared" si="24"/>
        <v/>
      </c>
      <c r="O91" s="553"/>
      <c r="P91" s="554"/>
      <c r="Q91" s="555"/>
      <c r="R91" s="556"/>
      <c r="S91" s="556"/>
      <c r="T91" s="556"/>
      <c r="U91" s="556"/>
      <c r="V91" s="556"/>
      <c r="W91" s="556"/>
      <c r="X91" s="556"/>
      <c r="Y91" s="556"/>
      <c r="Z91" s="556"/>
      <c r="AA91" s="556"/>
      <c r="AB91" s="557"/>
      <c r="AC91" s="557"/>
      <c r="AD91" s="558" t="str">
        <f t="shared" si="25"/>
        <v/>
      </c>
      <c r="AE91" s="559" t="str">
        <f t="shared" si="31"/>
        <v/>
      </c>
      <c r="CG91" s="192"/>
      <c r="CH91" s="189"/>
    </row>
    <row r="92" spans="1:86" ht="25.9" customHeight="1">
      <c r="A92" s="408" t="e">
        <f>VLOOKUP(D92,非表示_活動量と単位!$D$8:$E$75,2,FALSE)</f>
        <v>#N/A</v>
      </c>
      <c r="B92" s="210"/>
      <c r="C92" s="211"/>
      <c r="D92" s="212"/>
      <c r="E92" s="397"/>
      <c r="F92" s="611" t="str">
        <f t="shared" si="26"/>
        <v/>
      </c>
      <c r="G92" s="582" t="str">
        <f t="shared" si="18"/>
        <v/>
      </c>
      <c r="H92" s="389" t="str">
        <f t="shared" si="19"/>
        <v/>
      </c>
      <c r="I92" s="582" t="str">
        <f t="shared" si="20"/>
        <v/>
      </c>
      <c r="J92" s="391" t="str">
        <f t="shared" si="21"/>
        <v/>
      </c>
      <c r="K92" s="582" t="str">
        <f t="shared" si="22"/>
        <v/>
      </c>
      <c r="L92" s="583" t="str">
        <f t="shared" si="27"/>
        <v/>
      </c>
      <c r="M92" s="337"/>
      <c r="N92" s="552" t="str">
        <f t="shared" si="24"/>
        <v/>
      </c>
      <c r="O92" s="553"/>
      <c r="P92" s="554"/>
      <c r="Q92" s="555"/>
      <c r="R92" s="556"/>
      <c r="S92" s="556"/>
      <c r="T92" s="556"/>
      <c r="U92" s="556"/>
      <c r="V92" s="556"/>
      <c r="W92" s="556"/>
      <c r="X92" s="556"/>
      <c r="Y92" s="556"/>
      <c r="Z92" s="556"/>
      <c r="AA92" s="556"/>
      <c r="AB92" s="557"/>
      <c r="AC92" s="557"/>
      <c r="AD92" s="558" t="str">
        <f t="shared" si="25"/>
        <v/>
      </c>
      <c r="AE92" s="559" t="str">
        <f t="shared" si="31"/>
        <v/>
      </c>
    </row>
    <row r="93" spans="1:86" ht="25.9" customHeight="1">
      <c r="A93" s="408" t="e">
        <f>VLOOKUP(D93,非表示_活動量と単位!$D$8:$E$75,2,FALSE)</f>
        <v>#N/A</v>
      </c>
      <c r="B93" s="210"/>
      <c r="C93" s="211"/>
      <c r="D93" s="212"/>
      <c r="E93" s="397"/>
      <c r="F93" s="611" t="str">
        <f t="shared" si="26"/>
        <v/>
      </c>
      <c r="G93" s="582" t="str">
        <f t="shared" si="18"/>
        <v/>
      </c>
      <c r="H93" s="389" t="str">
        <f t="shared" si="19"/>
        <v/>
      </c>
      <c r="I93" s="582" t="str">
        <f t="shared" si="20"/>
        <v/>
      </c>
      <c r="J93" s="391" t="str">
        <f t="shared" si="21"/>
        <v/>
      </c>
      <c r="K93" s="582" t="str">
        <f t="shared" si="22"/>
        <v/>
      </c>
      <c r="L93" s="583" t="str">
        <f t="shared" si="27"/>
        <v/>
      </c>
      <c r="M93" s="337"/>
      <c r="N93" s="552" t="str">
        <f t="shared" si="24"/>
        <v/>
      </c>
      <c r="O93" s="553"/>
      <c r="P93" s="554"/>
      <c r="Q93" s="555"/>
      <c r="R93" s="556"/>
      <c r="S93" s="556"/>
      <c r="T93" s="556"/>
      <c r="U93" s="556"/>
      <c r="V93" s="556"/>
      <c r="W93" s="556"/>
      <c r="X93" s="556"/>
      <c r="Y93" s="556"/>
      <c r="Z93" s="556"/>
      <c r="AA93" s="556"/>
      <c r="AB93" s="557"/>
      <c r="AC93" s="557"/>
      <c r="AD93" s="558" t="str">
        <f t="shared" si="25"/>
        <v/>
      </c>
      <c r="AE93" s="559" t="str">
        <f t="shared" si="30"/>
        <v/>
      </c>
      <c r="CG93" s="192"/>
      <c r="CH93" s="189"/>
    </row>
    <row r="94" spans="1:86" ht="25.9" customHeight="1">
      <c r="A94" s="408" t="e">
        <f>VLOOKUP(D94,非表示_活動量と単位!$D$8:$E$75,2,FALSE)</f>
        <v>#N/A</v>
      </c>
      <c r="B94" s="210"/>
      <c r="C94" s="211"/>
      <c r="D94" s="212"/>
      <c r="E94" s="397"/>
      <c r="F94" s="611" t="str">
        <f t="shared" si="26"/>
        <v/>
      </c>
      <c r="G94" s="582" t="str">
        <f t="shared" si="18"/>
        <v/>
      </c>
      <c r="H94" s="389" t="str">
        <f t="shared" si="19"/>
        <v/>
      </c>
      <c r="I94" s="582" t="str">
        <f t="shared" si="20"/>
        <v/>
      </c>
      <c r="J94" s="391" t="str">
        <f t="shared" si="21"/>
        <v/>
      </c>
      <c r="K94" s="582" t="str">
        <f t="shared" si="22"/>
        <v/>
      </c>
      <c r="L94" s="583" t="str">
        <f t="shared" si="27"/>
        <v/>
      </c>
      <c r="M94" s="337"/>
      <c r="N94" s="552" t="str">
        <f t="shared" si="24"/>
        <v/>
      </c>
      <c r="O94" s="553"/>
      <c r="P94" s="554"/>
      <c r="Q94" s="555"/>
      <c r="R94" s="556"/>
      <c r="S94" s="556"/>
      <c r="T94" s="556"/>
      <c r="U94" s="556"/>
      <c r="V94" s="556"/>
      <c r="W94" s="556"/>
      <c r="X94" s="556"/>
      <c r="Y94" s="556"/>
      <c r="Z94" s="556"/>
      <c r="AA94" s="556"/>
      <c r="AB94" s="557"/>
      <c r="AC94" s="557"/>
      <c r="AD94" s="558" t="str">
        <f t="shared" si="25"/>
        <v/>
      </c>
      <c r="AE94" s="559" t="str">
        <f t="shared" si="30"/>
        <v/>
      </c>
      <c r="CG94" s="192"/>
      <c r="CH94" s="189"/>
    </row>
    <row r="95" spans="1:86" ht="25.9" customHeight="1">
      <c r="A95" s="408" t="e">
        <f>VLOOKUP(D95,非表示_活動量と単位!$D$8:$E$75,2,FALSE)</f>
        <v>#N/A</v>
      </c>
      <c r="B95" s="210"/>
      <c r="C95" s="211"/>
      <c r="D95" s="212"/>
      <c r="E95" s="397"/>
      <c r="F95" s="611" t="str">
        <f t="shared" si="26"/>
        <v/>
      </c>
      <c r="G95" s="582" t="str">
        <f t="shared" si="18"/>
        <v/>
      </c>
      <c r="H95" s="389" t="str">
        <f t="shared" si="19"/>
        <v/>
      </c>
      <c r="I95" s="582" t="str">
        <f t="shared" si="20"/>
        <v/>
      </c>
      <c r="J95" s="391" t="str">
        <f t="shared" si="21"/>
        <v/>
      </c>
      <c r="K95" s="582" t="str">
        <f t="shared" si="22"/>
        <v/>
      </c>
      <c r="L95" s="583" t="str">
        <f t="shared" si="27"/>
        <v/>
      </c>
      <c r="M95" s="337"/>
      <c r="N95" s="552" t="str">
        <f t="shared" si="24"/>
        <v/>
      </c>
      <c r="O95" s="553"/>
      <c r="P95" s="554"/>
      <c r="Q95" s="555"/>
      <c r="R95" s="556"/>
      <c r="S95" s="556"/>
      <c r="T95" s="556"/>
      <c r="U95" s="556"/>
      <c r="V95" s="556"/>
      <c r="W95" s="556"/>
      <c r="X95" s="556"/>
      <c r="Y95" s="556"/>
      <c r="Z95" s="556"/>
      <c r="AA95" s="556"/>
      <c r="AB95" s="557"/>
      <c r="AC95" s="557"/>
      <c r="AD95" s="558" t="str">
        <f t="shared" si="25"/>
        <v/>
      </c>
      <c r="AE95" s="559" t="str">
        <f t="shared" si="30"/>
        <v/>
      </c>
      <c r="CG95" s="192"/>
      <c r="CH95" s="189"/>
    </row>
    <row r="96" spans="1:86" ht="25.9" customHeight="1">
      <c r="A96" s="408" t="e">
        <f>VLOOKUP(D96,非表示_活動量と単位!$D$8:$E$75,2,FALSE)</f>
        <v>#N/A</v>
      </c>
      <c r="B96" s="210"/>
      <c r="C96" s="211"/>
      <c r="D96" s="212"/>
      <c r="E96" s="397"/>
      <c r="F96" s="611" t="str">
        <f t="shared" si="26"/>
        <v/>
      </c>
      <c r="G96" s="582" t="str">
        <f t="shared" si="18"/>
        <v/>
      </c>
      <c r="H96" s="389" t="str">
        <f t="shared" si="19"/>
        <v/>
      </c>
      <c r="I96" s="582" t="str">
        <f t="shared" si="20"/>
        <v/>
      </c>
      <c r="J96" s="391" t="str">
        <f t="shared" si="21"/>
        <v/>
      </c>
      <c r="K96" s="582" t="str">
        <f t="shared" si="22"/>
        <v/>
      </c>
      <c r="L96" s="583" t="str">
        <f t="shared" si="27"/>
        <v/>
      </c>
      <c r="M96" s="337"/>
      <c r="N96" s="552" t="str">
        <f t="shared" si="24"/>
        <v/>
      </c>
      <c r="O96" s="553"/>
      <c r="P96" s="554"/>
      <c r="Q96" s="555"/>
      <c r="R96" s="556"/>
      <c r="S96" s="556"/>
      <c r="T96" s="556"/>
      <c r="U96" s="556"/>
      <c r="V96" s="556"/>
      <c r="W96" s="556"/>
      <c r="X96" s="556"/>
      <c r="Y96" s="556"/>
      <c r="Z96" s="556"/>
      <c r="AA96" s="556"/>
      <c r="AB96" s="557"/>
      <c r="AC96" s="557"/>
      <c r="AD96" s="558" t="str">
        <f t="shared" si="25"/>
        <v/>
      </c>
      <c r="AE96" s="559" t="str">
        <f t="shared" si="30"/>
        <v/>
      </c>
      <c r="CG96" s="192"/>
      <c r="CH96" s="189"/>
    </row>
    <row r="97" spans="1:86" ht="25.9" customHeight="1">
      <c r="A97" s="408" t="e">
        <f>VLOOKUP(D97,非表示_活動量と単位!$D$8:$E$75,2,FALSE)</f>
        <v>#N/A</v>
      </c>
      <c r="B97" s="210"/>
      <c r="C97" s="211"/>
      <c r="D97" s="212"/>
      <c r="E97" s="397"/>
      <c r="F97" s="611" t="str">
        <f t="shared" si="26"/>
        <v/>
      </c>
      <c r="G97" s="582" t="str">
        <f t="shared" si="18"/>
        <v/>
      </c>
      <c r="H97" s="389" t="str">
        <f t="shared" si="19"/>
        <v/>
      </c>
      <c r="I97" s="582" t="str">
        <f t="shared" si="20"/>
        <v/>
      </c>
      <c r="J97" s="391" t="str">
        <f t="shared" si="21"/>
        <v/>
      </c>
      <c r="K97" s="582" t="str">
        <f t="shared" si="22"/>
        <v/>
      </c>
      <c r="L97" s="583" t="str">
        <f t="shared" si="27"/>
        <v/>
      </c>
      <c r="M97" s="337"/>
      <c r="N97" s="552" t="str">
        <f t="shared" si="24"/>
        <v/>
      </c>
      <c r="O97" s="553"/>
      <c r="P97" s="554"/>
      <c r="Q97" s="555"/>
      <c r="R97" s="556"/>
      <c r="S97" s="556"/>
      <c r="T97" s="556"/>
      <c r="U97" s="556"/>
      <c r="V97" s="556"/>
      <c r="W97" s="556"/>
      <c r="X97" s="556"/>
      <c r="Y97" s="556"/>
      <c r="Z97" s="556"/>
      <c r="AA97" s="556"/>
      <c r="AB97" s="557"/>
      <c r="AC97" s="557"/>
      <c r="AD97" s="558" t="str">
        <f t="shared" si="25"/>
        <v/>
      </c>
      <c r="AE97" s="559" t="str">
        <f t="shared" si="30"/>
        <v/>
      </c>
    </row>
    <row r="98" spans="1:86" ht="25.9" customHeight="1">
      <c r="A98" s="408" t="e">
        <f>VLOOKUP(D98,非表示_活動量と単位!$D$8:$E$75,2,FALSE)</f>
        <v>#N/A</v>
      </c>
      <c r="B98" s="210"/>
      <c r="C98" s="211"/>
      <c r="D98" s="212"/>
      <c r="E98" s="397"/>
      <c r="F98" s="611" t="str">
        <f t="shared" si="26"/>
        <v/>
      </c>
      <c r="G98" s="582" t="str">
        <f t="shared" si="18"/>
        <v/>
      </c>
      <c r="H98" s="389" t="str">
        <f t="shared" si="19"/>
        <v/>
      </c>
      <c r="I98" s="582" t="str">
        <f t="shared" si="20"/>
        <v/>
      </c>
      <c r="J98" s="391" t="str">
        <f t="shared" si="21"/>
        <v/>
      </c>
      <c r="K98" s="582" t="str">
        <f t="shared" si="22"/>
        <v/>
      </c>
      <c r="L98" s="583" t="str">
        <f t="shared" si="27"/>
        <v/>
      </c>
      <c r="M98" s="337"/>
      <c r="N98" s="552" t="str">
        <f t="shared" si="24"/>
        <v/>
      </c>
      <c r="O98" s="553"/>
      <c r="P98" s="554"/>
      <c r="Q98" s="555"/>
      <c r="R98" s="556"/>
      <c r="S98" s="556"/>
      <c r="T98" s="556"/>
      <c r="U98" s="556"/>
      <c r="V98" s="556"/>
      <c r="W98" s="556"/>
      <c r="X98" s="556"/>
      <c r="Y98" s="556"/>
      <c r="Z98" s="556"/>
      <c r="AA98" s="556"/>
      <c r="AB98" s="557"/>
      <c r="AC98" s="557"/>
      <c r="AD98" s="558" t="str">
        <f t="shared" si="25"/>
        <v/>
      </c>
      <c r="AE98" s="559" t="str">
        <f t="shared" si="30"/>
        <v/>
      </c>
    </row>
    <row r="99" spans="1:86" ht="25.9" customHeight="1">
      <c r="A99" s="408" t="e">
        <f>VLOOKUP(D99,非表示_活動量と単位!$D$8:$E$75,2,FALSE)</f>
        <v>#N/A</v>
      </c>
      <c r="B99" s="210"/>
      <c r="C99" s="211"/>
      <c r="D99" s="212"/>
      <c r="E99" s="397"/>
      <c r="F99" s="611" t="str">
        <f t="shared" si="26"/>
        <v/>
      </c>
      <c r="G99" s="582" t="str">
        <f t="shared" si="18"/>
        <v/>
      </c>
      <c r="H99" s="389" t="str">
        <f t="shared" si="19"/>
        <v/>
      </c>
      <c r="I99" s="582" t="str">
        <f t="shared" si="20"/>
        <v/>
      </c>
      <c r="J99" s="391" t="str">
        <f t="shared" si="21"/>
        <v/>
      </c>
      <c r="K99" s="582" t="str">
        <f t="shared" si="22"/>
        <v/>
      </c>
      <c r="L99" s="583" t="str">
        <f t="shared" si="27"/>
        <v/>
      </c>
      <c r="M99" s="337"/>
      <c r="N99" s="552" t="str">
        <f t="shared" si="24"/>
        <v/>
      </c>
      <c r="O99" s="553"/>
      <c r="P99" s="554"/>
      <c r="Q99" s="555"/>
      <c r="R99" s="556"/>
      <c r="S99" s="556"/>
      <c r="T99" s="556"/>
      <c r="U99" s="556"/>
      <c r="V99" s="556"/>
      <c r="W99" s="556"/>
      <c r="X99" s="556"/>
      <c r="Y99" s="556"/>
      <c r="Z99" s="556"/>
      <c r="AA99" s="556"/>
      <c r="AB99" s="557"/>
      <c r="AC99" s="557"/>
      <c r="AD99" s="558" t="str">
        <f t="shared" si="25"/>
        <v/>
      </c>
      <c r="AE99" s="559" t="str">
        <f t="shared" si="30"/>
        <v/>
      </c>
    </row>
    <row r="100" spans="1:86" ht="25.9" customHeight="1">
      <c r="A100" s="408" t="e">
        <f>VLOOKUP(D100,非表示_活動量と単位!$D$8:$E$75,2,FALSE)</f>
        <v>#N/A</v>
      </c>
      <c r="B100" s="210"/>
      <c r="C100" s="211"/>
      <c r="D100" s="212"/>
      <c r="E100" s="397"/>
      <c r="F100" s="611" t="str">
        <f t="shared" si="26"/>
        <v/>
      </c>
      <c r="G100" s="582" t="str">
        <f t="shared" si="18"/>
        <v/>
      </c>
      <c r="H100" s="389" t="str">
        <f t="shared" si="19"/>
        <v/>
      </c>
      <c r="I100" s="582" t="str">
        <f t="shared" si="20"/>
        <v/>
      </c>
      <c r="J100" s="391" t="str">
        <f t="shared" si="21"/>
        <v/>
      </c>
      <c r="K100" s="582" t="str">
        <f t="shared" si="22"/>
        <v/>
      </c>
      <c r="L100" s="583" t="str">
        <f t="shared" si="27"/>
        <v/>
      </c>
      <c r="M100" s="337"/>
      <c r="N100" s="552" t="str">
        <f t="shared" si="24"/>
        <v/>
      </c>
      <c r="O100" s="553"/>
      <c r="P100" s="554"/>
      <c r="Q100" s="555"/>
      <c r="R100" s="556"/>
      <c r="S100" s="556"/>
      <c r="T100" s="556"/>
      <c r="U100" s="556"/>
      <c r="V100" s="556"/>
      <c r="W100" s="556"/>
      <c r="X100" s="556"/>
      <c r="Y100" s="556"/>
      <c r="Z100" s="556"/>
      <c r="AA100" s="556"/>
      <c r="AB100" s="557"/>
      <c r="AC100" s="557"/>
      <c r="AD100" s="558" t="str">
        <f t="shared" si="25"/>
        <v/>
      </c>
      <c r="AE100" s="559" t="str">
        <f t="shared" si="30"/>
        <v/>
      </c>
    </row>
    <row r="101" spans="1:86" ht="25.9" customHeight="1">
      <c r="A101" s="408" t="e">
        <f>VLOOKUP(D101,非表示_活動量と単位!$D$8:$E$75,2,FALSE)</f>
        <v>#N/A</v>
      </c>
      <c r="B101" s="210"/>
      <c r="C101" s="211"/>
      <c r="D101" s="212"/>
      <c r="E101" s="397"/>
      <c r="F101" s="611" t="str">
        <f>IF(E101="","",INT(E101))</f>
        <v/>
      </c>
      <c r="G101" s="582" t="str">
        <f t="shared" si="18"/>
        <v/>
      </c>
      <c r="H101" s="389" t="str">
        <f t="shared" si="19"/>
        <v/>
      </c>
      <c r="I101" s="582" t="str">
        <f t="shared" si="20"/>
        <v/>
      </c>
      <c r="J101" s="391" t="str">
        <f t="shared" si="21"/>
        <v/>
      </c>
      <c r="K101" s="582" t="str">
        <f t="shared" si="22"/>
        <v/>
      </c>
      <c r="L101" s="583" t="str">
        <f t="shared" si="27"/>
        <v/>
      </c>
      <c r="M101" s="337"/>
      <c r="N101" s="552" t="str">
        <f t="shared" si="24"/>
        <v/>
      </c>
      <c r="O101" s="553"/>
      <c r="P101" s="554"/>
      <c r="Q101" s="555"/>
      <c r="R101" s="556"/>
      <c r="S101" s="556"/>
      <c r="T101" s="556"/>
      <c r="U101" s="556"/>
      <c r="V101" s="556"/>
      <c r="W101" s="556"/>
      <c r="X101" s="556"/>
      <c r="Y101" s="556"/>
      <c r="Z101" s="556"/>
      <c r="AA101" s="556"/>
      <c r="AB101" s="557"/>
      <c r="AC101" s="557"/>
      <c r="AD101" s="558" t="str">
        <f t="shared" si="25"/>
        <v/>
      </c>
      <c r="AE101" s="559" t="str">
        <f t="shared" si="30"/>
        <v/>
      </c>
    </row>
    <row r="102" spans="1:86" ht="25.15" customHeight="1" thickBot="1">
      <c r="A102" s="408" t="e">
        <f>VLOOKUP(D102,非表示_活動量と単位!$D$8:$E$75,2,FALSE)</f>
        <v>#N/A</v>
      </c>
      <c r="B102" s="213"/>
      <c r="C102" s="120"/>
      <c r="D102" s="214"/>
      <c r="E102" s="399"/>
      <c r="F102" s="612" t="str">
        <f t="shared" si="26"/>
        <v/>
      </c>
      <c r="G102" s="582" t="str">
        <f t="shared" si="18"/>
        <v/>
      </c>
      <c r="H102" s="389" t="str">
        <f t="shared" si="19"/>
        <v/>
      </c>
      <c r="I102" s="582" t="str">
        <f t="shared" si="20"/>
        <v/>
      </c>
      <c r="J102" s="391" t="str">
        <f t="shared" si="21"/>
        <v/>
      </c>
      <c r="K102" s="582" t="str">
        <f t="shared" si="22"/>
        <v/>
      </c>
      <c r="L102" s="583" t="str">
        <f t="shared" si="27"/>
        <v/>
      </c>
      <c r="M102" s="338"/>
      <c r="N102" s="560" t="str">
        <f t="shared" si="24"/>
        <v/>
      </c>
      <c r="O102" s="561"/>
      <c r="P102" s="562"/>
      <c r="Q102" s="563"/>
      <c r="R102" s="564"/>
      <c r="S102" s="564"/>
      <c r="T102" s="564"/>
      <c r="U102" s="564"/>
      <c r="V102" s="564"/>
      <c r="W102" s="564"/>
      <c r="X102" s="564"/>
      <c r="Y102" s="564"/>
      <c r="Z102" s="564"/>
      <c r="AA102" s="564"/>
      <c r="AB102" s="565"/>
      <c r="AC102" s="565"/>
      <c r="AD102" s="566" t="str">
        <f t="shared" si="25"/>
        <v/>
      </c>
      <c r="AE102" s="567" t="str">
        <f t="shared" si="30"/>
        <v/>
      </c>
      <c r="AK102" s="259"/>
      <c r="CG102" s="190"/>
      <c r="CH102" s="189"/>
    </row>
    <row r="103" spans="1:86" ht="12" customHeight="1"/>
    <row r="104" spans="1:86" ht="12" customHeight="1"/>
    <row r="105" spans="1:86" ht="12" customHeight="1"/>
    <row r="106" spans="1:86" ht="12" customHeight="1"/>
    <row r="107" spans="1:86" ht="12" customHeight="1"/>
    <row r="108" spans="1:86" ht="12" customHeight="1"/>
    <row r="109" spans="1:86" ht="12" customHeight="1"/>
    <row r="110" spans="1:86" ht="12" customHeight="1"/>
    <row r="111" spans="1:86" ht="12" customHeight="1"/>
    <row r="112" spans="1:86" ht="12" customHeight="1"/>
    <row r="113" spans="117:118" ht="12" customHeight="1"/>
    <row r="114" spans="117:118" ht="12" customHeight="1"/>
    <row r="115" spans="117:118" ht="12" customHeight="1"/>
    <row r="116" spans="117:118" ht="12" customHeight="1"/>
    <row r="117" spans="117:118" ht="12" customHeight="1" thickBot="1">
      <c r="DN117" s="187" t="s">
        <v>548</v>
      </c>
    </row>
    <row r="118" spans="117:118" ht="12" customHeight="1">
      <c r="DN118" s="193" t="s">
        <v>544</v>
      </c>
    </row>
    <row r="119" spans="117:118" ht="12" customHeight="1">
      <c r="DN119" s="194" t="s">
        <v>546</v>
      </c>
    </row>
    <row r="120" spans="117:118" ht="12" customHeight="1">
      <c r="DM120" s="195"/>
      <c r="DN120" s="194" t="s">
        <v>550</v>
      </c>
    </row>
    <row r="121" spans="117:118" ht="12" customHeight="1">
      <c r="DM121" s="195"/>
      <c r="DN121" s="194" t="s">
        <v>547</v>
      </c>
    </row>
    <row r="122" spans="117:118" ht="12" customHeight="1" thickBot="1">
      <c r="DM122" s="195"/>
      <c r="DN122" s="196" t="s">
        <v>545</v>
      </c>
    </row>
    <row r="123" spans="117:118" ht="12" customHeight="1"/>
    <row r="124" spans="117:118" ht="12" customHeight="1"/>
    <row r="125" spans="117:118" ht="12" customHeight="1"/>
    <row r="126" spans="117:118" ht="12" customHeight="1"/>
    <row r="127" spans="117:118" ht="12" customHeight="1"/>
    <row r="128" spans="117:11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spans="112:116" ht="12" customHeight="1"/>
    <row r="162" spans="112:116" ht="12" customHeight="1"/>
    <row r="163" spans="112:116" ht="12" customHeight="1"/>
    <row r="164" spans="112:116" ht="12" customHeight="1"/>
    <row r="165" spans="112:116" ht="12" customHeight="1"/>
    <row r="166" spans="112:116" ht="12" customHeight="1"/>
    <row r="167" spans="112:116" ht="12" customHeight="1"/>
    <row r="168" spans="112:116" ht="12" customHeight="1"/>
    <row r="169" spans="112:116" ht="12" customHeight="1">
      <c r="DH169" s="175"/>
      <c r="DI169" s="175"/>
      <c r="DJ169" s="175"/>
      <c r="DK169" s="175"/>
      <c r="DL169" s="175"/>
    </row>
    <row r="170" spans="112:116" ht="12" customHeight="1">
      <c r="DH170" s="175"/>
      <c r="DI170" s="175"/>
      <c r="DJ170" s="175"/>
      <c r="DK170" s="175"/>
      <c r="DL170" s="175"/>
    </row>
    <row r="171" spans="112:116" ht="12" customHeight="1">
      <c r="DH171" s="175"/>
      <c r="DI171" s="175"/>
      <c r="DJ171" s="175"/>
      <c r="DK171" s="175"/>
      <c r="DL171" s="175"/>
    </row>
    <row r="172" spans="112:116" ht="12" customHeight="1">
      <c r="DH172" s="175"/>
      <c r="DI172" s="175"/>
      <c r="DJ172" s="175"/>
      <c r="DK172" s="175"/>
      <c r="DL172" s="175"/>
    </row>
    <row r="173" spans="112:116" ht="12" customHeight="1">
      <c r="DH173" s="175"/>
      <c r="DI173" s="175"/>
      <c r="DJ173" s="175"/>
      <c r="DK173" s="175"/>
      <c r="DL173" s="175"/>
    </row>
    <row r="174" spans="112:116" ht="12" customHeight="1">
      <c r="DH174" s="175"/>
      <c r="DI174" s="175"/>
      <c r="DJ174" s="175"/>
      <c r="DK174" s="175"/>
      <c r="DL174" s="175"/>
    </row>
    <row r="175" spans="112:116" ht="12" customHeight="1">
      <c r="DH175" s="175"/>
      <c r="DI175" s="175"/>
      <c r="DJ175" s="175"/>
      <c r="DK175" s="175"/>
      <c r="DL175" s="175"/>
    </row>
    <row r="176" spans="112:11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tlI5IDYEtmSq7R5nRLidlCh/ujO/riHC0OBRHZTR250+TMtL2abrBE1VcOn76w4Kjumrl7+5bGQYaDOmgcA3vA==" saltValue="rakvlwjX/Q3U97axsBWQRg=="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H4:I5"/>
    <mergeCell ref="J4:K5"/>
    <mergeCell ref="F4:G5"/>
    <mergeCell ref="E4:E6"/>
  </mergeCells>
  <phoneticPr fontId="2"/>
  <conditionalFormatting sqref="H7:I21">
    <cfRule type="expression" dxfId="24" priority="57">
      <formula>$A7=1</formula>
    </cfRule>
    <cfRule type="expression" dxfId="23" priority="58">
      <formula>VLOOKUP($C7,モニタリングポイント,9,FALSE)="デフォルト値"</formula>
    </cfRule>
  </conditionalFormatting>
  <conditionalFormatting sqref="H48:I102">
    <cfRule type="expression" dxfId="22" priority="26">
      <formula>$A48=1</formula>
    </cfRule>
    <cfRule type="expression" dxfId="21" priority="27">
      <formula>VLOOKUP($C48,モニタリングポイント,9,FALSE)="デフォルト値"</formula>
    </cfRule>
  </conditionalFormatting>
  <conditionalFormatting sqref="J7:K21">
    <cfRule type="expression" dxfId="20" priority="21">
      <formula>VLOOKUP($C7,モニタリングポイント,11,FALSE)="デフォルト値"</formula>
    </cfRule>
  </conditionalFormatting>
  <conditionalFormatting sqref="J48:K102">
    <cfRule type="expression" dxfId="19" priority="25">
      <formula>VLOOKUP($C48,モニタリングポイント,11,FALSE)="デフォルト値"</formula>
    </cfRule>
  </conditionalFormatting>
  <conditionalFormatting sqref="B7:M31 L32 F2 B48:M102">
    <cfRule type="expression" dxfId="18" priority="18">
      <formula>$BR$3=TRUE</formula>
    </cfRule>
  </conditionalFormatting>
  <dataValidations count="1">
    <dataValidation type="list" allowBlank="1" showInputMessage="1" showErrorMessage="1" sqref="D7:D21 D48:D102"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4" fitToHeight="0" orientation="landscape" r:id="rId1"/>
  <rowBreaks count="3" manualBreakCount="3">
    <brk id="44" max="30" man="1"/>
    <brk id="87" max="30" man="1"/>
    <brk id="103"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847725</xdr:colOff>
                    <xdr:row>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P248"/>
  <sheetViews>
    <sheetView showGridLines="0" view="pageBreakPreview" zoomScale="80" zoomScaleNormal="70" zoomScaleSheetLayoutView="80" workbookViewId="0"/>
  </sheetViews>
  <sheetFormatPr defaultColWidth="8.75" defaultRowHeight="12"/>
  <cols>
    <col min="1" max="1" width="2.5" style="228" customWidth="1"/>
    <col min="2" max="2" width="6" style="175" customWidth="1"/>
    <col min="3" max="3" width="12.125" style="175" customWidth="1"/>
    <col min="4" max="4" width="27.875" style="175" customWidth="1"/>
    <col min="5" max="5" width="14.875" style="175" customWidth="1"/>
    <col min="6" max="6" width="14.875" style="185" customWidth="1"/>
    <col min="7" max="7" width="9.875" style="394" customWidth="1"/>
    <col min="8" max="8" width="14.875" style="185" customWidth="1"/>
    <col min="9" max="9" width="9.875" style="394" customWidth="1"/>
    <col min="10" max="10" width="14.875" style="185" customWidth="1"/>
    <col min="11" max="11" width="9.875" style="394" customWidth="1"/>
    <col min="12" max="12" width="14.875" style="185" customWidth="1"/>
    <col min="13" max="13" width="70.25" style="185" customWidth="1"/>
    <col min="14" max="14" width="9" style="185" hidden="1" customWidth="1"/>
    <col min="15" max="19" width="8.75" style="185" hidden="1" customWidth="1"/>
    <col min="20" max="29" width="8.75" style="175" hidden="1" customWidth="1"/>
    <col min="30" max="30" width="22.25" style="175" hidden="1" customWidth="1"/>
    <col min="31" max="31" width="12.625" style="175" hidden="1" customWidth="1"/>
    <col min="32" max="32" width="3.5" style="175" customWidth="1"/>
    <col min="33" max="33" width="2.25" style="175" customWidth="1"/>
    <col min="34" max="35" width="5.5" style="175" customWidth="1"/>
    <col min="36" max="36" width="7.625" style="175" customWidth="1"/>
    <col min="37" max="37" width="5.25" style="175" customWidth="1"/>
    <col min="38" max="70" width="2.25" style="175" customWidth="1"/>
    <col min="71" max="71" width="2.25" style="21" customWidth="1"/>
    <col min="72" max="72" width="9.25" style="21" hidden="1" customWidth="1"/>
    <col min="73" max="73" width="2.25" style="21" customWidth="1"/>
    <col min="74" max="86" width="2.25" style="175" customWidth="1"/>
    <col min="87" max="87" width="2.25" style="185" customWidth="1"/>
    <col min="88" max="88" width="2.25" style="186" customWidth="1"/>
    <col min="89" max="97" width="2.25" style="175" customWidth="1"/>
    <col min="98" max="98" width="8.75" style="175"/>
    <col min="99" max="100" width="8.75" style="187"/>
    <col min="101" max="101" width="6.125" style="187" customWidth="1"/>
    <col min="102" max="102" width="8.75" style="187"/>
    <col min="103" max="103" width="8.25" style="187" customWidth="1"/>
    <col min="104" max="104" width="9.75" style="187" customWidth="1"/>
    <col min="105" max="105" width="6.5" style="187" customWidth="1"/>
    <col min="106" max="113" width="8.75" style="187"/>
    <col min="114" max="114" width="26.25" style="187" customWidth="1"/>
    <col min="115" max="120" width="8.75" style="187"/>
    <col min="121" max="16384" width="8.75" style="175"/>
  </cols>
  <sheetData>
    <row r="1" spans="1:88" ht="17.25" customHeight="1" thickBot="1">
      <c r="H1" s="394"/>
    </row>
    <row r="2" spans="1:88" ht="17.25" customHeight="1" thickBot="1">
      <c r="B2" s="406" t="str">
        <f ca="1">MID(CELL("filename",C2),FIND("]",CELL("filename",C2))+1,3)&amp;"．"</f>
        <v>6-2．</v>
      </c>
      <c r="C2" s="406" t="s">
        <v>807</v>
      </c>
      <c r="F2" s="407" t="str">
        <f>'4. 排出源リスト'!G5&amp;"年度"</f>
        <v>令和4年度</v>
      </c>
      <c r="I2" s="941" t="str">
        <f>IF('1-1. 基本情報等'!AD10="令和5年のみ","※「6-1．CO2排出量①」シートの内容を値貼り付けにて転記してください。","")</f>
        <v/>
      </c>
      <c r="J2" s="941"/>
      <c r="K2" s="941"/>
      <c r="L2" s="941"/>
      <c r="M2" s="941"/>
      <c r="BT2" s="21" t="s">
        <v>633</v>
      </c>
    </row>
    <row r="3" spans="1:88" ht="13.5" customHeight="1" thickBot="1">
      <c r="BT3" s="24" t="b">
        <v>0</v>
      </c>
    </row>
    <row r="4" spans="1:88" ht="20.25" customHeight="1">
      <c r="B4" s="894" t="s">
        <v>801</v>
      </c>
      <c r="C4" s="897" t="s">
        <v>621</v>
      </c>
      <c r="D4" s="902" t="s">
        <v>458</v>
      </c>
      <c r="E4" s="914" t="s">
        <v>1009</v>
      </c>
      <c r="F4" s="908" t="s">
        <v>853</v>
      </c>
      <c r="G4" s="912"/>
      <c r="H4" s="908" t="s">
        <v>460</v>
      </c>
      <c r="I4" s="909"/>
      <c r="J4" s="912" t="s">
        <v>531</v>
      </c>
      <c r="K4" s="912"/>
      <c r="L4" s="905" t="s">
        <v>709</v>
      </c>
      <c r="M4" s="942" t="s">
        <v>576</v>
      </c>
      <c r="N4" s="917" t="s">
        <v>619</v>
      </c>
      <c r="O4" s="919" t="s">
        <v>622</v>
      </c>
      <c r="P4" s="939" t="s">
        <v>736</v>
      </c>
      <c r="Q4" s="939"/>
      <c r="R4" s="939"/>
      <c r="S4" s="939"/>
      <c r="T4" s="939"/>
      <c r="U4" s="939"/>
      <c r="V4" s="939"/>
      <c r="W4" s="939"/>
      <c r="X4" s="939"/>
      <c r="Y4" s="939"/>
      <c r="Z4" s="939"/>
      <c r="AA4" s="939"/>
      <c r="AB4" s="930" t="s">
        <v>623</v>
      </c>
      <c r="AC4" s="933" t="s">
        <v>620</v>
      </c>
      <c r="AD4" s="924" t="s">
        <v>644</v>
      </c>
      <c r="AE4" s="925"/>
    </row>
    <row r="5" spans="1:88" ht="20.25" customHeight="1">
      <c r="B5" s="895"/>
      <c r="C5" s="898"/>
      <c r="D5" s="903"/>
      <c r="E5" s="915"/>
      <c r="F5" s="910"/>
      <c r="G5" s="913"/>
      <c r="H5" s="910"/>
      <c r="I5" s="911"/>
      <c r="J5" s="913"/>
      <c r="K5" s="913"/>
      <c r="L5" s="906"/>
      <c r="M5" s="943"/>
      <c r="N5" s="918"/>
      <c r="O5" s="920"/>
      <c r="P5" s="940"/>
      <c r="Q5" s="940"/>
      <c r="R5" s="940"/>
      <c r="S5" s="940"/>
      <c r="T5" s="940"/>
      <c r="U5" s="940"/>
      <c r="V5" s="940"/>
      <c r="W5" s="940"/>
      <c r="X5" s="940"/>
      <c r="Y5" s="940"/>
      <c r="Z5" s="940"/>
      <c r="AA5" s="940"/>
      <c r="AB5" s="931"/>
      <c r="AC5" s="934"/>
      <c r="AD5" s="926" t="s">
        <v>645</v>
      </c>
      <c r="AE5" s="928" t="s">
        <v>627</v>
      </c>
      <c r="AI5" s="175" t="s">
        <v>735</v>
      </c>
      <c r="CI5" s="188"/>
      <c r="CJ5" s="189"/>
    </row>
    <row r="6" spans="1:88" ht="20.25" customHeight="1" thickBot="1">
      <c r="B6" s="896"/>
      <c r="C6" s="899"/>
      <c r="D6" s="904"/>
      <c r="E6" s="916"/>
      <c r="F6" s="409" t="s">
        <v>529</v>
      </c>
      <c r="G6" s="410" t="s">
        <v>530</v>
      </c>
      <c r="H6" s="411" t="s">
        <v>575</v>
      </c>
      <c r="I6" s="461" t="s">
        <v>548</v>
      </c>
      <c r="J6" s="413" t="s">
        <v>575</v>
      </c>
      <c r="K6" s="462" t="s">
        <v>548</v>
      </c>
      <c r="L6" s="907"/>
      <c r="M6" s="944"/>
      <c r="N6" s="415" t="s">
        <v>618</v>
      </c>
      <c r="O6" s="921"/>
      <c r="P6" s="416" t="s">
        <v>532</v>
      </c>
      <c r="Q6" s="416" t="s">
        <v>533</v>
      </c>
      <c r="R6" s="416" t="s">
        <v>534</v>
      </c>
      <c r="S6" s="416" t="s">
        <v>535</v>
      </c>
      <c r="T6" s="416" t="s">
        <v>536</v>
      </c>
      <c r="U6" s="416" t="s">
        <v>537</v>
      </c>
      <c r="V6" s="416" t="s">
        <v>538</v>
      </c>
      <c r="W6" s="416" t="s">
        <v>539</v>
      </c>
      <c r="X6" s="416" t="s">
        <v>540</v>
      </c>
      <c r="Y6" s="416" t="s">
        <v>541</v>
      </c>
      <c r="Z6" s="416" t="s">
        <v>542</v>
      </c>
      <c r="AA6" s="416" t="s">
        <v>543</v>
      </c>
      <c r="AB6" s="932"/>
      <c r="AC6" s="935"/>
      <c r="AD6" s="927"/>
      <c r="AE6" s="929"/>
      <c r="AH6" s="258"/>
      <c r="AI6" s="259" t="s">
        <v>710</v>
      </c>
      <c r="AJ6" s="260" t="s">
        <v>20</v>
      </c>
      <c r="AK6" s="259"/>
      <c r="CI6" s="190"/>
      <c r="CJ6" s="189"/>
    </row>
    <row r="7" spans="1:88" ht="24" customHeight="1">
      <c r="A7" s="228">
        <f>VLOOKUP(D7,非表示_活動量と単位!$D$8:$E$75,2,FALSE)</f>
        <v>1</v>
      </c>
      <c r="B7" s="568">
        <v>1</v>
      </c>
      <c r="C7" s="569">
        <v>1</v>
      </c>
      <c r="D7" s="570" t="s">
        <v>772</v>
      </c>
      <c r="E7" s="571">
        <v>1980000</v>
      </c>
      <c r="F7" s="572">
        <f>IF(E7="","",INT(E7))</f>
        <v>1980000</v>
      </c>
      <c r="G7" s="632" t="str">
        <f t="shared" ref="G7:G21" si="0">IF($D7="","",VLOOKUP($D7,活動の種別と単位,4,FALSE))</f>
        <v>kWh</v>
      </c>
      <c r="H7" s="574" t="str">
        <f>IF($D7="","",IF(VLOOKUP($C7,モニタリングポイント,9,FALSE)="デフォルト値",VLOOKUP($D7,デフォルト値,4,FALSE),""))</f>
        <v/>
      </c>
      <c r="I7" s="633" t="str">
        <f t="shared" ref="I7:I21" si="1">IF($D7="","",VLOOKUP($D7,活動の種別と単位,5,FALSE))</f>
        <v>---</v>
      </c>
      <c r="J7" s="575">
        <f>IF($D7="","",IF(VLOOKUP($C7,モニタリングポイント,11,FALSE)="デフォルト値",VLOOKUP($D7,デフォルト値,5,FALSE),""))</f>
        <v>4.3600000000000003E-4</v>
      </c>
      <c r="K7" s="633" t="str">
        <f t="shared" ref="K7:K21" si="2">IF($D7="","",VLOOKUP($D7,活動の種別と単位,6,FALSE))</f>
        <v>t-CO2/kWh</v>
      </c>
      <c r="L7" s="634">
        <f>IF($D7="","",IF($A7=0,F7*H7*J7,F7*J7))</f>
        <v>863.28000000000009</v>
      </c>
      <c r="M7" s="180"/>
      <c r="N7" s="463" t="str">
        <f t="shared" ref="N7:N21" si="3">IF($D7="","",VLOOKUP($D7,活動の種別と単位,3,FALSE))</f>
        <v>使用量</v>
      </c>
      <c r="O7" s="464"/>
      <c r="P7" s="465">
        <v>150000</v>
      </c>
      <c r="Q7" s="466">
        <v>150000</v>
      </c>
      <c r="R7" s="466">
        <v>150000</v>
      </c>
      <c r="S7" s="466">
        <v>200000</v>
      </c>
      <c r="T7" s="466">
        <v>200000</v>
      </c>
      <c r="U7" s="466">
        <v>200000</v>
      </c>
      <c r="V7" s="466">
        <v>120000</v>
      </c>
      <c r="W7" s="466">
        <v>150000</v>
      </c>
      <c r="X7" s="466">
        <v>180000</v>
      </c>
      <c r="Y7" s="466">
        <v>180000</v>
      </c>
      <c r="Z7" s="466">
        <v>180000</v>
      </c>
      <c r="AA7" s="466">
        <v>120000</v>
      </c>
      <c r="AB7" s="467"/>
      <c r="AC7" s="468"/>
      <c r="AD7" s="234" t="str">
        <f t="shared" ref="AD7:AD31" si="4">IF($D7="","",VLOOKUP($D7,活動の種別と単位,7,FALSE))</f>
        <v>対象</v>
      </c>
      <c r="AE7" s="469">
        <f t="shared" ref="AE7:AE31" si="5">IF($D7="","",IF(AD7="---","---",IF(OR($D7="系統電力",$D7="産業用蒸気",$D7="温水",$D7="冷水",$D7="蒸気（産業用以外）"),F7*VLOOKUP($D7,GJ換算係数,2,FALSE),F7*H7)))</f>
        <v>19324.8</v>
      </c>
      <c r="AH7" s="261"/>
      <c r="AI7" s="262">
        <v>1</v>
      </c>
      <c r="AJ7" s="327">
        <f>SUMIF($B$7:$B$31,AI7,$L$7:$L$31)+SUMIF($B$48:$B$102,AI7,$L$48:$L$102)</f>
        <v>3324.9842800000001</v>
      </c>
      <c r="AK7" s="259"/>
      <c r="CI7" s="190"/>
      <c r="CJ7" s="189"/>
    </row>
    <row r="8" spans="1:88" ht="24" customHeight="1">
      <c r="A8" s="228">
        <f>VLOOKUP(D8,非表示_活動量と単位!$D$8:$E$75,2,FALSE)</f>
        <v>0</v>
      </c>
      <c r="B8" s="577">
        <v>1</v>
      </c>
      <c r="C8" s="578">
        <v>2</v>
      </c>
      <c r="D8" s="579" t="s">
        <v>481</v>
      </c>
      <c r="E8" s="580">
        <v>250</v>
      </c>
      <c r="F8" s="581">
        <f t="shared" ref="F8:F31" si="6">IF(E8="","",INT(E8))</f>
        <v>250</v>
      </c>
      <c r="G8" s="635" t="str">
        <f t="shared" si="0"/>
        <v>千Nm3</v>
      </c>
      <c r="H8" s="389">
        <v>45</v>
      </c>
      <c r="I8" s="636" t="str">
        <f t="shared" si="1"/>
        <v>GJ/千Nm3</v>
      </c>
      <c r="J8" s="391">
        <f t="shared" ref="J8:J21" si="7">IF($D8="","",IF(VLOOKUP($C8,モニタリングポイント,11,FALSE)="デフォルト値",VLOOKUP($D8,デフォルト値,5,FALSE),""))</f>
        <v>5.1299999999999998E-2</v>
      </c>
      <c r="K8" s="636" t="str">
        <f t="shared" si="2"/>
        <v>t-CO2/GJ</v>
      </c>
      <c r="L8" s="637">
        <f>IF($D8="","",IF($A8=0,F8*H8*J8,F8*J8))</f>
        <v>577.125</v>
      </c>
      <c r="M8" s="181"/>
      <c r="N8" s="470" t="str">
        <f t="shared" si="3"/>
        <v>使用量</v>
      </c>
      <c r="O8" s="471"/>
      <c r="P8" s="472">
        <v>30</v>
      </c>
      <c r="Q8" s="473">
        <v>20</v>
      </c>
      <c r="R8" s="474">
        <v>20</v>
      </c>
      <c r="S8" s="474">
        <v>20</v>
      </c>
      <c r="T8" s="474">
        <v>20</v>
      </c>
      <c r="U8" s="474">
        <v>20</v>
      </c>
      <c r="V8" s="474">
        <v>20</v>
      </c>
      <c r="W8" s="474">
        <v>20</v>
      </c>
      <c r="X8" s="474">
        <v>20</v>
      </c>
      <c r="Y8" s="474">
        <v>20</v>
      </c>
      <c r="Z8" s="474">
        <v>20</v>
      </c>
      <c r="AA8" s="474">
        <v>20</v>
      </c>
      <c r="AB8" s="475"/>
      <c r="AC8" s="476"/>
      <c r="AD8" s="236" t="str">
        <f t="shared" si="4"/>
        <v>対象</v>
      </c>
      <c r="AE8" s="242">
        <f t="shared" ref="AE8:AE9" si="8">IF($D8="","",IF(AD8="---","---",IF(OR($D8="系統電力",$D8="産業用蒸気",$D8="温水",$D8="冷水",$D8="蒸気（産業用以外）"),F8*VLOOKUP($D8,GJ換算係数,2,FALSE),F8*H8)))</f>
        <v>11250</v>
      </c>
      <c r="AH8" s="258"/>
      <c r="AI8" s="263">
        <v>2</v>
      </c>
      <c r="AJ8" s="327">
        <f t="shared" ref="AJ8:AJ11" si="9">SUMIF($B$7:$B$31,AI8,$L$7:$L$31)+SUMIF($B$48:$B$102,AI8,$L$48:$L$102)</f>
        <v>1774.105</v>
      </c>
      <c r="AK8" s="259"/>
      <c r="CI8" s="190"/>
      <c r="CJ8" s="189"/>
    </row>
    <row r="9" spans="1:88" ht="24" customHeight="1">
      <c r="A9" s="228">
        <f>VLOOKUP(D9,非表示_活動量と単位!$D$8:$E$75,2,FALSE)</f>
        <v>0</v>
      </c>
      <c r="B9" s="577">
        <v>1</v>
      </c>
      <c r="C9" s="578">
        <v>3</v>
      </c>
      <c r="D9" s="579" t="s">
        <v>481</v>
      </c>
      <c r="E9" s="580">
        <v>370</v>
      </c>
      <c r="F9" s="581">
        <f t="shared" si="6"/>
        <v>370</v>
      </c>
      <c r="G9" s="635" t="str">
        <f t="shared" si="0"/>
        <v>千Nm3</v>
      </c>
      <c r="H9" s="389">
        <v>45</v>
      </c>
      <c r="I9" s="636" t="str">
        <f t="shared" si="1"/>
        <v>GJ/千Nm3</v>
      </c>
      <c r="J9" s="391">
        <f t="shared" si="7"/>
        <v>5.1299999999999998E-2</v>
      </c>
      <c r="K9" s="636" t="str">
        <f t="shared" si="2"/>
        <v>t-CO2/GJ</v>
      </c>
      <c r="L9" s="637">
        <f t="shared" ref="L9" si="10">IF($D9="","",IF($A9=0,F9*H9*J9,F9*J9))</f>
        <v>854.14499999999998</v>
      </c>
      <c r="M9" s="181"/>
      <c r="N9" s="470" t="str">
        <f t="shared" si="3"/>
        <v>使用量</v>
      </c>
      <c r="O9" s="471"/>
      <c r="P9" s="472">
        <v>30</v>
      </c>
      <c r="Q9" s="473">
        <v>40</v>
      </c>
      <c r="R9" s="474">
        <v>30</v>
      </c>
      <c r="S9" s="474">
        <v>30</v>
      </c>
      <c r="T9" s="474">
        <v>30</v>
      </c>
      <c r="U9" s="474">
        <v>30</v>
      </c>
      <c r="V9" s="474">
        <v>30</v>
      </c>
      <c r="W9" s="474">
        <v>30</v>
      </c>
      <c r="X9" s="474">
        <v>30</v>
      </c>
      <c r="Y9" s="474">
        <v>30</v>
      </c>
      <c r="Z9" s="474">
        <v>30</v>
      </c>
      <c r="AA9" s="474">
        <v>30</v>
      </c>
      <c r="AB9" s="475"/>
      <c r="AC9" s="476"/>
      <c r="AD9" s="236" t="str">
        <f t="shared" si="4"/>
        <v>対象</v>
      </c>
      <c r="AE9" s="242">
        <f t="shared" si="8"/>
        <v>16650</v>
      </c>
      <c r="AH9" s="261"/>
      <c r="AI9" s="262">
        <v>3</v>
      </c>
      <c r="AJ9" s="327">
        <f t="shared" si="9"/>
        <v>1213.08635</v>
      </c>
      <c r="AK9" s="259"/>
      <c r="CI9" s="190"/>
      <c r="CJ9" s="189"/>
    </row>
    <row r="10" spans="1:88" ht="24" customHeight="1">
      <c r="A10" s="228">
        <f>VLOOKUP(D10,非表示_活動量と単位!$D$8:$E$75,2,FALSE)</f>
        <v>0</v>
      </c>
      <c r="B10" s="577">
        <v>1</v>
      </c>
      <c r="C10" s="578" t="s">
        <v>789</v>
      </c>
      <c r="D10" s="579" t="s">
        <v>473</v>
      </c>
      <c r="E10" s="580">
        <v>360</v>
      </c>
      <c r="F10" s="581">
        <f t="shared" si="6"/>
        <v>360</v>
      </c>
      <c r="G10" s="635" t="str">
        <f t="shared" si="0"/>
        <v>kl</v>
      </c>
      <c r="H10" s="389">
        <v>38.9</v>
      </c>
      <c r="I10" s="636" t="str">
        <f t="shared" si="1"/>
        <v>GJ/kl</v>
      </c>
      <c r="J10" s="391">
        <v>7.0800000000000002E-2</v>
      </c>
      <c r="K10" s="636" t="str">
        <f t="shared" si="2"/>
        <v>t-CO2/GJ</v>
      </c>
      <c r="L10" s="637">
        <f t="shared" ref="L10:L20" si="11">IF($D10="","",IF($A10=0,F10*H10*J10,F10*J10))</f>
        <v>991.48320000000001</v>
      </c>
      <c r="M10" s="638" t="s">
        <v>844</v>
      </c>
      <c r="N10" s="470" t="str">
        <f t="shared" si="3"/>
        <v>使用量</v>
      </c>
      <c r="O10" s="471"/>
      <c r="P10" s="472"/>
      <c r="Q10" s="473"/>
      <c r="R10" s="474"/>
      <c r="S10" s="474"/>
      <c r="T10" s="474"/>
      <c r="U10" s="474"/>
      <c r="V10" s="474"/>
      <c r="W10" s="474"/>
      <c r="X10" s="474"/>
      <c r="Y10" s="474"/>
      <c r="Z10" s="474"/>
      <c r="AA10" s="474">
        <v>360</v>
      </c>
      <c r="AB10" s="475"/>
      <c r="AC10" s="476"/>
      <c r="AD10" s="236" t="str">
        <f t="shared" si="4"/>
        <v>対象</v>
      </c>
      <c r="AE10" s="242">
        <f t="shared" si="5"/>
        <v>14004</v>
      </c>
      <c r="AH10" s="258"/>
      <c r="AI10" s="263">
        <v>4</v>
      </c>
      <c r="AJ10" s="327">
        <f t="shared" si="9"/>
        <v>0</v>
      </c>
      <c r="AK10" s="259"/>
      <c r="CI10" s="190"/>
      <c r="CJ10" s="189"/>
    </row>
    <row r="11" spans="1:88" ht="24" customHeight="1">
      <c r="A11" s="228">
        <f>VLOOKUP(D11,非表示_活動量と単位!$D$8:$E$75,2,FALSE)</f>
        <v>0</v>
      </c>
      <c r="B11" s="577">
        <v>1</v>
      </c>
      <c r="C11" s="578">
        <v>9</v>
      </c>
      <c r="D11" s="579" t="s">
        <v>468</v>
      </c>
      <c r="E11" s="580">
        <v>16.420000000000002</v>
      </c>
      <c r="F11" s="581">
        <f t="shared" si="6"/>
        <v>16</v>
      </c>
      <c r="G11" s="635" t="str">
        <f t="shared" si="0"/>
        <v>kl</v>
      </c>
      <c r="H11" s="389">
        <f t="shared" ref="H11:H21" si="12">IF($D11="","",IF(VLOOKUP($C11,モニタリングポイント,9,FALSE)="デフォルト値",VLOOKUP($D11,デフォルト値,4,FALSE),""))</f>
        <v>33.4</v>
      </c>
      <c r="I11" s="636" t="str">
        <f t="shared" si="1"/>
        <v>GJ/kl</v>
      </c>
      <c r="J11" s="391">
        <f t="shared" si="7"/>
        <v>6.8599999999999994E-2</v>
      </c>
      <c r="K11" s="636" t="str">
        <f t="shared" si="2"/>
        <v>t-CO2/GJ</v>
      </c>
      <c r="L11" s="637">
        <f t="shared" si="11"/>
        <v>36.659839999999996</v>
      </c>
      <c r="M11" s="181"/>
      <c r="N11" s="470" t="str">
        <f t="shared" si="3"/>
        <v>使用量</v>
      </c>
      <c r="O11" s="471"/>
      <c r="P11" s="472"/>
      <c r="Q11" s="473">
        <v>3</v>
      </c>
      <c r="R11" s="474"/>
      <c r="S11" s="474"/>
      <c r="T11" s="474">
        <v>3</v>
      </c>
      <c r="U11" s="474"/>
      <c r="V11" s="474">
        <v>4</v>
      </c>
      <c r="W11" s="474"/>
      <c r="X11" s="474">
        <v>3</v>
      </c>
      <c r="Y11" s="474"/>
      <c r="Z11" s="474">
        <v>3</v>
      </c>
      <c r="AA11" s="474"/>
      <c r="AB11" s="475"/>
      <c r="AC11" s="476"/>
      <c r="AD11" s="236" t="str">
        <f t="shared" si="4"/>
        <v>対象</v>
      </c>
      <c r="AE11" s="242">
        <f t="shared" si="5"/>
        <v>534.4</v>
      </c>
      <c r="AH11" s="261"/>
      <c r="AI11" s="262">
        <v>5</v>
      </c>
      <c r="AJ11" s="327">
        <f t="shared" si="9"/>
        <v>0</v>
      </c>
      <c r="AK11" s="259"/>
      <c r="CI11" s="190"/>
      <c r="CJ11" s="189"/>
    </row>
    <row r="12" spans="1:88" ht="24" customHeight="1">
      <c r="A12" s="228">
        <f>VLOOKUP(D12,非表示_活動量と単位!$D$8:$E$75,2,FALSE)</f>
        <v>0</v>
      </c>
      <c r="B12" s="577">
        <v>1</v>
      </c>
      <c r="C12" s="578">
        <v>10</v>
      </c>
      <c r="D12" s="579" t="s">
        <v>468</v>
      </c>
      <c r="E12" s="580">
        <v>1.2</v>
      </c>
      <c r="F12" s="581">
        <f t="shared" si="6"/>
        <v>1</v>
      </c>
      <c r="G12" s="635" t="str">
        <f t="shared" si="0"/>
        <v>kl</v>
      </c>
      <c r="H12" s="389">
        <f t="shared" si="12"/>
        <v>33.4</v>
      </c>
      <c r="I12" s="636" t="str">
        <f t="shared" si="1"/>
        <v>GJ/kl</v>
      </c>
      <c r="J12" s="391">
        <f t="shared" si="7"/>
        <v>6.8599999999999994E-2</v>
      </c>
      <c r="K12" s="636" t="str">
        <f t="shared" si="2"/>
        <v>t-CO2/GJ</v>
      </c>
      <c r="L12" s="637">
        <f t="shared" si="11"/>
        <v>2.2912399999999997</v>
      </c>
      <c r="M12" s="181"/>
      <c r="N12" s="470" t="str">
        <f t="shared" si="3"/>
        <v>使用量</v>
      </c>
      <c r="O12" s="471">
        <v>2</v>
      </c>
      <c r="P12" s="472"/>
      <c r="Q12" s="473"/>
      <c r="R12" s="474"/>
      <c r="S12" s="474"/>
      <c r="T12" s="474"/>
      <c r="U12" s="474"/>
      <c r="V12" s="474"/>
      <c r="W12" s="474"/>
      <c r="X12" s="474"/>
      <c r="Y12" s="474"/>
      <c r="Z12" s="474"/>
      <c r="AA12" s="474"/>
      <c r="AB12" s="475">
        <v>1</v>
      </c>
      <c r="AC12" s="476"/>
      <c r="AD12" s="236" t="str">
        <f t="shared" si="4"/>
        <v>対象</v>
      </c>
      <c r="AE12" s="242">
        <f t="shared" si="5"/>
        <v>33.4</v>
      </c>
      <c r="AH12" s="258"/>
      <c r="AI12" s="258"/>
      <c r="AJ12" s="326">
        <f>INT(SUM(AJ7:AJ11))</f>
        <v>6312</v>
      </c>
      <c r="AK12" s="259" t="b">
        <f>EXACT(AJ12,L32)</f>
        <v>1</v>
      </c>
      <c r="CI12" s="190"/>
      <c r="CJ12" s="189"/>
    </row>
    <row r="13" spans="1:88" ht="24" customHeight="1">
      <c r="A13" s="228">
        <f>VLOOKUP(D13,非表示_活動量と単位!$D$8:$E$75,2,FALSE)</f>
        <v>1</v>
      </c>
      <c r="B13" s="577">
        <v>2</v>
      </c>
      <c r="C13" s="578">
        <v>11</v>
      </c>
      <c r="D13" s="579" t="s">
        <v>772</v>
      </c>
      <c r="E13" s="580">
        <v>2110000</v>
      </c>
      <c r="F13" s="581">
        <f t="shared" si="6"/>
        <v>2110000</v>
      </c>
      <c r="G13" s="635" t="str">
        <f t="shared" si="0"/>
        <v>kWh</v>
      </c>
      <c r="H13" s="389" t="str">
        <f t="shared" si="12"/>
        <v/>
      </c>
      <c r="I13" s="636" t="str">
        <f t="shared" si="1"/>
        <v>---</v>
      </c>
      <c r="J13" s="391">
        <f t="shared" si="7"/>
        <v>4.3600000000000003E-4</v>
      </c>
      <c r="K13" s="636" t="str">
        <f t="shared" si="2"/>
        <v>t-CO2/kWh</v>
      </c>
      <c r="L13" s="637">
        <f t="shared" si="11"/>
        <v>919.96</v>
      </c>
      <c r="M13" s="181"/>
      <c r="N13" s="470" t="str">
        <f t="shared" si="3"/>
        <v>使用量</v>
      </c>
      <c r="O13" s="477"/>
      <c r="P13" s="472">
        <v>230000</v>
      </c>
      <c r="Q13" s="478">
        <v>200000</v>
      </c>
      <c r="R13" s="479">
        <v>150000</v>
      </c>
      <c r="S13" s="479">
        <v>200000</v>
      </c>
      <c r="T13" s="480">
        <v>200000</v>
      </c>
      <c r="U13" s="480">
        <v>200000</v>
      </c>
      <c r="V13" s="480">
        <v>120000</v>
      </c>
      <c r="W13" s="480">
        <v>150000</v>
      </c>
      <c r="X13" s="480">
        <v>180000</v>
      </c>
      <c r="Y13" s="480">
        <v>180000</v>
      </c>
      <c r="Z13" s="480">
        <v>180000</v>
      </c>
      <c r="AA13" s="480">
        <v>120000</v>
      </c>
      <c r="AB13" s="481"/>
      <c r="AC13" s="476"/>
      <c r="AD13" s="236" t="str">
        <f t="shared" si="4"/>
        <v>対象</v>
      </c>
      <c r="AE13" s="242">
        <f t="shared" si="5"/>
        <v>20593.599999999999</v>
      </c>
      <c r="AH13" s="261"/>
      <c r="AI13" s="264"/>
      <c r="AJ13" s="324"/>
      <c r="AK13" s="259"/>
      <c r="CI13" s="190"/>
      <c r="CJ13" s="189"/>
    </row>
    <row r="14" spans="1:88" ht="24" customHeight="1">
      <c r="A14" s="228">
        <f>VLOOKUP(D14,非表示_活動量と単位!$D$8:$E$75,2,FALSE)</f>
        <v>0</v>
      </c>
      <c r="B14" s="577">
        <v>2</v>
      </c>
      <c r="C14" s="578">
        <v>12</v>
      </c>
      <c r="D14" s="579" t="s">
        <v>481</v>
      </c>
      <c r="E14" s="580">
        <v>370</v>
      </c>
      <c r="F14" s="581">
        <f t="shared" si="6"/>
        <v>370</v>
      </c>
      <c r="G14" s="635" t="str">
        <f t="shared" si="0"/>
        <v>千Nm3</v>
      </c>
      <c r="H14" s="389">
        <v>45</v>
      </c>
      <c r="I14" s="636" t="str">
        <f t="shared" si="1"/>
        <v>GJ/千Nm3</v>
      </c>
      <c r="J14" s="391">
        <f t="shared" si="7"/>
        <v>5.1299999999999998E-2</v>
      </c>
      <c r="K14" s="636" t="str">
        <f t="shared" si="2"/>
        <v>t-CO2/GJ</v>
      </c>
      <c r="L14" s="637">
        <f t="shared" si="11"/>
        <v>854.14499999999998</v>
      </c>
      <c r="M14" s="181"/>
      <c r="N14" s="470" t="str">
        <f t="shared" si="3"/>
        <v>使用量</v>
      </c>
      <c r="O14" s="477"/>
      <c r="P14" s="472">
        <v>40</v>
      </c>
      <c r="Q14" s="478">
        <v>30</v>
      </c>
      <c r="R14" s="479">
        <v>30</v>
      </c>
      <c r="S14" s="479">
        <v>30</v>
      </c>
      <c r="T14" s="480">
        <v>30</v>
      </c>
      <c r="U14" s="480">
        <v>30</v>
      </c>
      <c r="V14" s="480">
        <v>30</v>
      </c>
      <c r="W14" s="480">
        <v>30</v>
      </c>
      <c r="X14" s="480">
        <v>30</v>
      </c>
      <c r="Y14" s="480">
        <v>30</v>
      </c>
      <c r="Z14" s="480">
        <v>30</v>
      </c>
      <c r="AA14" s="480">
        <v>30</v>
      </c>
      <c r="AB14" s="481"/>
      <c r="AC14" s="476"/>
      <c r="AD14" s="236" t="str">
        <f t="shared" si="4"/>
        <v>対象</v>
      </c>
      <c r="AE14" s="242">
        <f t="shared" si="5"/>
        <v>16650</v>
      </c>
      <c r="AH14" s="258"/>
      <c r="AI14" s="258"/>
      <c r="AJ14" s="324"/>
      <c r="AK14" s="259"/>
      <c r="CI14" s="190"/>
      <c r="CJ14" s="189"/>
    </row>
    <row r="15" spans="1:88" ht="24" customHeight="1">
      <c r="A15" s="228">
        <f>VLOOKUP(D15,非表示_活動量と単位!$D$8:$E$75,2,FALSE)</f>
        <v>1</v>
      </c>
      <c r="B15" s="577">
        <v>3</v>
      </c>
      <c r="C15" s="578">
        <v>13</v>
      </c>
      <c r="D15" s="579" t="s">
        <v>772</v>
      </c>
      <c r="E15" s="580">
        <v>1850000</v>
      </c>
      <c r="F15" s="581">
        <f t="shared" si="6"/>
        <v>1850000</v>
      </c>
      <c r="G15" s="635" t="str">
        <f t="shared" si="0"/>
        <v>kWh</v>
      </c>
      <c r="H15" s="389" t="str">
        <f t="shared" si="12"/>
        <v/>
      </c>
      <c r="I15" s="636" t="str">
        <f t="shared" si="1"/>
        <v>---</v>
      </c>
      <c r="J15" s="391">
        <f t="shared" si="7"/>
        <v>4.3600000000000003E-4</v>
      </c>
      <c r="K15" s="636" t="str">
        <f t="shared" si="2"/>
        <v>t-CO2/kWh</v>
      </c>
      <c r="L15" s="637">
        <f t="shared" si="11"/>
        <v>806.6</v>
      </c>
      <c r="M15" s="181"/>
      <c r="N15" s="470" t="str">
        <f t="shared" si="3"/>
        <v>使用量</v>
      </c>
      <c r="O15" s="477"/>
      <c r="P15" s="472">
        <v>120000</v>
      </c>
      <c r="Q15" s="478">
        <v>100000</v>
      </c>
      <c r="R15" s="479">
        <v>100000</v>
      </c>
      <c r="S15" s="479">
        <v>200000</v>
      </c>
      <c r="T15" s="480">
        <v>200000</v>
      </c>
      <c r="U15" s="480">
        <v>200000</v>
      </c>
      <c r="V15" s="480">
        <v>120000</v>
      </c>
      <c r="W15" s="480">
        <v>150000</v>
      </c>
      <c r="X15" s="480">
        <v>180000</v>
      </c>
      <c r="Y15" s="480">
        <v>180000</v>
      </c>
      <c r="Z15" s="480">
        <v>180000</v>
      </c>
      <c r="AA15" s="480">
        <v>120000</v>
      </c>
      <c r="AB15" s="481"/>
      <c r="AC15" s="476"/>
      <c r="AD15" s="236" t="str">
        <f t="shared" si="4"/>
        <v>対象</v>
      </c>
      <c r="AE15" s="242">
        <f t="shared" si="5"/>
        <v>18056</v>
      </c>
      <c r="AH15" s="261"/>
      <c r="AI15" s="264"/>
      <c r="AJ15" s="324"/>
      <c r="AK15" s="259"/>
      <c r="CI15" s="190"/>
      <c r="CJ15" s="189"/>
    </row>
    <row r="16" spans="1:88" ht="24" customHeight="1">
      <c r="A16" s="228">
        <f>VLOOKUP(D16,非表示_活動量と単位!$D$8:$E$75,2,FALSE)</f>
        <v>0</v>
      </c>
      <c r="B16" s="577">
        <v>3</v>
      </c>
      <c r="C16" s="578">
        <v>14</v>
      </c>
      <c r="D16" s="579" t="s">
        <v>478</v>
      </c>
      <c r="E16" s="580">
        <v>135.87</v>
      </c>
      <c r="F16" s="581">
        <f t="shared" si="6"/>
        <v>135</v>
      </c>
      <c r="G16" s="635" t="str">
        <f t="shared" si="0"/>
        <v>t</v>
      </c>
      <c r="H16" s="389">
        <f t="shared" si="12"/>
        <v>50.1</v>
      </c>
      <c r="I16" s="636" t="str">
        <f t="shared" si="1"/>
        <v>GJ/t</v>
      </c>
      <c r="J16" s="391">
        <f t="shared" si="7"/>
        <v>6.0100000000000001E-2</v>
      </c>
      <c r="K16" s="636" t="str">
        <f t="shared" si="2"/>
        <v>t-CO2/GJ</v>
      </c>
      <c r="L16" s="637">
        <f t="shared" si="11"/>
        <v>406.48635000000002</v>
      </c>
      <c r="M16" s="181"/>
      <c r="N16" s="470" t="str">
        <f t="shared" si="3"/>
        <v>使用量</v>
      </c>
      <c r="O16" s="477"/>
      <c r="P16" s="472">
        <v>13</v>
      </c>
      <c r="Q16" s="478">
        <v>13</v>
      </c>
      <c r="R16" s="479">
        <v>13</v>
      </c>
      <c r="S16" s="479">
        <v>13</v>
      </c>
      <c r="T16" s="480">
        <v>13</v>
      </c>
      <c r="U16" s="480">
        <v>10</v>
      </c>
      <c r="V16" s="480">
        <v>10</v>
      </c>
      <c r="W16" s="480">
        <v>10</v>
      </c>
      <c r="X16" s="480">
        <v>10</v>
      </c>
      <c r="Y16" s="480">
        <v>10</v>
      </c>
      <c r="Z16" s="480">
        <v>10</v>
      </c>
      <c r="AA16" s="480">
        <v>10</v>
      </c>
      <c r="AB16" s="481"/>
      <c r="AC16" s="476"/>
      <c r="AD16" s="236" t="str">
        <f t="shared" si="4"/>
        <v>対象</v>
      </c>
      <c r="AE16" s="242">
        <f t="shared" si="5"/>
        <v>6763.5</v>
      </c>
      <c r="AH16" s="258"/>
      <c r="AI16" s="258"/>
      <c r="AJ16" s="324"/>
      <c r="AK16" s="259"/>
      <c r="CI16" s="190"/>
      <c r="CJ16" s="189"/>
    </row>
    <row r="17" spans="1:88" ht="24" customHeight="1">
      <c r="A17" s="228" t="e">
        <f>VLOOKUP(D17,非表示_活動量と単位!$D$8:$E$75,2,FALSE)</f>
        <v>#N/A</v>
      </c>
      <c r="B17" s="109"/>
      <c r="C17" s="639"/>
      <c r="D17" s="640"/>
      <c r="E17" s="397"/>
      <c r="F17" s="611" t="str">
        <f t="shared" si="6"/>
        <v/>
      </c>
      <c r="G17" s="641" t="str">
        <f t="shared" si="0"/>
        <v/>
      </c>
      <c r="H17" s="390" t="str">
        <f t="shared" si="12"/>
        <v/>
      </c>
      <c r="I17" s="642" t="str">
        <f t="shared" si="1"/>
        <v/>
      </c>
      <c r="J17" s="392" t="str">
        <f t="shared" si="7"/>
        <v/>
      </c>
      <c r="K17" s="642" t="str">
        <f t="shared" si="2"/>
        <v/>
      </c>
      <c r="L17" s="643" t="str">
        <f t="shared" si="11"/>
        <v/>
      </c>
      <c r="M17" s="181"/>
      <c r="N17" s="470" t="str">
        <f t="shared" si="3"/>
        <v/>
      </c>
      <c r="O17" s="477"/>
      <c r="P17" s="472"/>
      <c r="Q17" s="478"/>
      <c r="R17" s="479"/>
      <c r="S17" s="479"/>
      <c r="T17" s="480"/>
      <c r="U17" s="480"/>
      <c r="V17" s="480"/>
      <c r="W17" s="480"/>
      <c r="X17" s="480"/>
      <c r="Y17" s="480"/>
      <c r="Z17" s="480"/>
      <c r="AA17" s="480"/>
      <c r="AB17" s="481"/>
      <c r="AC17" s="476"/>
      <c r="AD17" s="236" t="str">
        <f t="shared" si="4"/>
        <v/>
      </c>
      <c r="AE17" s="242" t="str">
        <f t="shared" si="5"/>
        <v/>
      </c>
      <c r="AH17" s="261"/>
      <c r="AI17" s="264"/>
      <c r="AJ17" s="324"/>
      <c r="AK17" s="259"/>
      <c r="CI17" s="190"/>
      <c r="CJ17" s="189"/>
    </row>
    <row r="18" spans="1:88" ht="24" customHeight="1">
      <c r="A18" s="228" t="e">
        <f>VLOOKUP(D18,非表示_活動量と単位!$D$8:$E$75,2,FALSE)</f>
        <v>#N/A</v>
      </c>
      <c r="B18" s="109"/>
      <c r="C18" s="639"/>
      <c r="D18" s="640"/>
      <c r="E18" s="397"/>
      <c r="F18" s="611" t="str">
        <f t="shared" si="6"/>
        <v/>
      </c>
      <c r="G18" s="641" t="str">
        <f t="shared" si="0"/>
        <v/>
      </c>
      <c r="H18" s="390" t="str">
        <f t="shared" si="12"/>
        <v/>
      </c>
      <c r="I18" s="642" t="str">
        <f t="shared" si="1"/>
        <v/>
      </c>
      <c r="J18" s="392" t="str">
        <f t="shared" si="7"/>
        <v/>
      </c>
      <c r="K18" s="642" t="str">
        <f t="shared" si="2"/>
        <v/>
      </c>
      <c r="L18" s="643" t="str">
        <f t="shared" si="11"/>
        <v/>
      </c>
      <c r="M18" s="181"/>
      <c r="N18" s="470" t="str">
        <f t="shared" si="3"/>
        <v/>
      </c>
      <c r="O18" s="482"/>
      <c r="P18" s="483"/>
      <c r="Q18" s="484"/>
      <c r="R18" s="485"/>
      <c r="S18" s="485"/>
      <c r="T18" s="486"/>
      <c r="U18" s="486"/>
      <c r="V18" s="486"/>
      <c r="W18" s="486"/>
      <c r="X18" s="486"/>
      <c r="Y18" s="486"/>
      <c r="Z18" s="486"/>
      <c r="AA18" s="486"/>
      <c r="AB18" s="487"/>
      <c r="AC18" s="488"/>
      <c r="AD18" s="236" t="str">
        <f t="shared" si="4"/>
        <v/>
      </c>
      <c r="AE18" s="242" t="str">
        <f t="shared" si="5"/>
        <v/>
      </c>
      <c r="AH18" s="258"/>
      <c r="AI18" s="258"/>
      <c r="AJ18" s="324"/>
      <c r="AK18" s="259"/>
      <c r="CI18" s="190"/>
      <c r="CJ18" s="189"/>
    </row>
    <row r="19" spans="1:88" ht="24" customHeight="1">
      <c r="A19" s="228" t="e">
        <f>VLOOKUP(D19,非表示_活動量と単位!$D$8:$E$75,2,FALSE)</f>
        <v>#N/A</v>
      </c>
      <c r="B19" s="109"/>
      <c r="C19" s="639"/>
      <c r="D19" s="640"/>
      <c r="E19" s="397"/>
      <c r="F19" s="611" t="str">
        <f t="shared" si="6"/>
        <v/>
      </c>
      <c r="G19" s="641" t="str">
        <f t="shared" si="0"/>
        <v/>
      </c>
      <c r="H19" s="390" t="str">
        <f t="shared" si="12"/>
        <v/>
      </c>
      <c r="I19" s="642" t="str">
        <f t="shared" si="1"/>
        <v/>
      </c>
      <c r="J19" s="392" t="str">
        <f t="shared" si="7"/>
        <v/>
      </c>
      <c r="K19" s="642" t="str">
        <f t="shared" si="2"/>
        <v/>
      </c>
      <c r="L19" s="643" t="str">
        <f t="shared" si="11"/>
        <v/>
      </c>
      <c r="M19" s="181"/>
      <c r="N19" s="470" t="str">
        <f t="shared" si="3"/>
        <v/>
      </c>
      <c r="O19" s="482"/>
      <c r="P19" s="483"/>
      <c r="Q19" s="484"/>
      <c r="R19" s="485"/>
      <c r="S19" s="485"/>
      <c r="T19" s="486"/>
      <c r="U19" s="486"/>
      <c r="V19" s="486"/>
      <c r="W19" s="486"/>
      <c r="X19" s="486"/>
      <c r="Y19" s="486"/>
      <c r="Z19" s="486"/>
      <c r="AA19" s="486"/>
      <c r="AB19" s="487"/>
      <c r="AC19" s="488"/>
      <c r="AD19" s="236" t="str">
        <f t="shared" si="4"/>
        <v/>
      </c>
      <c r="AE19" s="242" t="str">
        <f t="shared" si="5"/>
        <v/>
      </c>
      <c r="AH19" s="261"/>
      <c r="AI19" s="264"/>
      <c r="AJ19" s="324"/>
      <c r="AK19" s="259"/>
      <c r="CI19" s="190"/>
      <c r="CJ19" s="189"/>
    </row>
    <row r="20" spans="1:88" ht="24" customHeight="1">
      <c r="A20" s="228" t="e">
        <f>VLOOKUP(D20,非表示_活動量と単位!$D$8:$E$75,2,FALSE)</f>
        <v>#N/A</v>
      </c>
      <c r="B20" s="109"/>
      <c r="C20" s="639"/>
      <c r="D20" s="640"/>
      <c r="E20" s="397"/>
      <c r="F20" s="611" t="str">
        <f t="shared" si="6"/>
        <v/>
      </c>
      <c r="G20" s="641" t="str">
        <f t="shared" si="0"/>
        <v/>
      </c>
      <c r="H20" s="390" t="str">
        <f t="shared" si="12"/>
        <v/>
      </c>
      <c r="I20" s="642" t="str">
        <f t="shared" si="1"/>
        <v/>
      </c>
      <c r="J20" s="392" t="str">
        <f t="shared" si="7"/>
        <v/>
      </c>
      <c r="K20" s="642" t="str">
        <f t="shared" si="2"/>
        <v/>
      </c>
      <c r="L20" s="643" t="str">
        <f t="shared" si="11"/>
        <v/>
      </c>
      <c r="M20" s="181"/>
      <c r="N20" s="470" t="str">
        <f t="shared" si="3"/>
        <v/>
      </c>
      <c r="O20" s="482"/>
      <c r="P20" s="483"/>
      <c r="Q20" s="484"/>
      <c r="R20" s="485"/>
      <c r="S20" s="485"/>
      <c r="T20" s="486"/>
      <c r="U20" s="486"/>
      <c r="V20" s="486"/>
      <c r="W20" s="486"/>
      <c r="X20" s="486"/>
      <c r="Y20" s="486"/>
      <c r="Z20" s="486"/>
      <c r="AA20" s="486"/>
      <c r="AB20" s="487"/>
      <c r="AC20" s="488"/>
      <c r="AD20" s="236" t="str">
        <f t="shared" si="4"/>
        <v/>
      </c>
      <c r="AE20" s="242" t="str">
        <f t="shared" si="5"/>
        <v/>
      </c>
      <c r="AH20" s="258"/>
      <c r="AI20" s="258"/>
      <c r="AJ20" s="324"/>
      <c r="AK20" s="259"/>
      <c r="CI20" s="190"/>
      <c r="CJ20" s="189"/>
    </row>
    <row r="21" spans="1:88" ht="24" customHeight="1" thickBot="1">
      <c r="A21" s="228" t="e">
        <f>VLOOKUP(D21,非表示_活動量と単位!$D$8:$E$75,2,FALSE)</f>
        <v>#N/A</v>
      </c>
      <c r="B21" s="644"/>
      <c r="C21" s="645"/>
      <c r="D21" s="646"/>
      <c r="E21" s="397"/>
      <c r="F21" s="611" t="str">
        <f t="shared" si="6"/>
        <v/>
      </c>
      <c r="G21" s="647" t="str">
        <f t="shared" si="0"/>
        <v/>
      </c>
      <c r="H21" s="648" t="str">
        <f t="shared" si="12"/>
        <v/>
      </c>
      <c r="I21" s="642" t="str">
        <f t="shared" si="1"/>
        <v/>
      </c>
      <c r="J21" s="649" t="str">
        <f t="shared" si="7"/>
        <v/>
      </c>
      <c r="K21" s="642" t="str">
        <f t="shared" si="2"/>
        <v/>
      </c>
      <c r="L21" s="650" t="str">
        <f>IF($D21="","",IF($A21=0,F21*H21*J21,F21*J21))</f>
        <v/>
      </c>
      <c r="M21" s="651"/>
      <c r="N21" s="489" t="str">
        <f t="shared" si="3"/>
        <v/>
      </c>
      <c r="O21" s="490"/>
      <c r="P21" s="491"/>
      <c r="Q21" s="492"/>
      <c r="R21" s="493"/>
      <c r="S21" s="493"/>
      <c r="T21" s="494"/>
      <c r="U21" s="494"/>
      <c r="V21" s="494"/>
      <c r="W21" s="494"/>
      <c r="X21" s="494"/>
      <c r="Y21" s="494"/>
      <c r="Z21" s="494"/>
      <c r="AA21" s="494"/>
      <c r="AB21" s="495"/>
      <c r="AC21" s="496"/>
      <c r="AD21" s="238" t="str">
        <f t="shared" si="4"/>
        <v/>
      </c>
      <c r="AE21" s="497" t="str">
        <f t="shared" si="5"/>
        <v/>
      </c>
      <c r="AH21" s="261"/>
      <c r="AI21" s="264"/>
      <c r="AJ21" s="324"/>
      <c r="AK21" s="259"/>
      <c r="CI21" s="190"/>
      <c r="CJ21" s="189"/>
    </row>
    <row r="22" spans="1:88" ht="24" customHeight="1">
      <c r="A22" s="228">
        <f t="shared" ref="A22:A30" si="13">IF($H22="",1,0)</f>
        <v>1</v>
      </c>
      <c r="B22" s="652"/>
      <c r="C22" s="653"/>
      <c r="D22" s="654" t="s">
        <v>512</v>
      </c>
      <c r="E22" s="396"/>
      <c r="F22" s="610" t="str">
        <f t="shared" si="6"/>
        <v/>
      </c>
      <c r="G22" s="655"/>
      <c r="H22" s="656"/>
      <c r="I22" s="655"/>
      <c r="J22" s="657"/>
      <c r="K22" s="655"/>
      <c r="L22" s="658" t="str">
        <f>IF($C22="","",IF($A22=0,F22*H22*J22,F22*J22))</f>
        <v/>
      </c>
      <c r="M22" s="659"/>
      <c r="N22" s="498"/>
      <c r="O22" s="499"/>
      <c r="P22" s="500"/>
      <c r="Q22" s="501"/>
      <c r="R22" s="502"/>
      <c r="S22" s="502"/>
      <c r="T22" s="503"/>
      <c r="U22" s="503"/>
      <c r="V22" s="503"/>
      <c r="W22" s="503"/>
      <c r="X22" s="503"/>
      <c r="Y22" s="503"/>
      <c r="Z22" s="503"/>
      <c r="AA22" s="503"/>
      <c r="AB22" s="504"/>
      <c r="AC22" s="505"/>
      <c r="AD22" s="240" t="str">
        <f t="shared" si="4"/>
        <v>---</v>
      </c>
      <c r="AE22" s="241" t="str">
        <f t="shared" si="5"/>
        <v>---</v>
      </c>
      <c r="AH22" s="261"/>
      <c r="AI22" s="258"/>
      <c r="AJ22" s="324"/>
      <c r="AK22" s="259"/>
      <c r="CI22" s="190"/>
      <c r="CJ22" s="189"/>
    </row>
    <row r="23" spans="1:88" ht="24" customHeight="1">
      <c r="A23" s="228">
        <f t="shared" si="13"/>
        <v>1</v>
      </c>
      <c r="B23" s="109"/>
      <c r="C23" s="639"/>
      <c r="D23" s="640" t="s">
        <v>512</v>
      </c>
      <c r="E23" s="397"/>
      <c r="F23" s="611" t="str">
        <f t="shared" si="6"/>
        <v/>
      </c>
      <c r="G23" s="660"/>
      <c r="H23" s="661"/>
      <c r="I23" s="660"/>
      <c r="J23" s="662"/>
      <c r="K23" s="660"/>
      <c r="L23" s="643" t="str">
        <f t="shared" ref="L23:L31" si="14">IF($C23="","",IF($A23=0,F23*H23*J23,F23*J23))</f>
        <v/>
      </c>
      <c r="M23" s="181"/>
      <c r="N23" s="506"/>
      <c r="O23" s="482"/>
      <c r="P23" s="483"/>
      <c r="Q23" s="484"/>
      <c r="R23" s="485"/>
      <c r="S23" s="485"/>
      <c r="T23" s="486"/>
      <c r="U23" s="486"/>
      <c r="V23" s="486"/>
      <c r="W23" s="486"/>
      <c r="X23" s="486"/>
      <c r="Y23" s="486"/>
      <c r="Z23" s="486"/>
      <c r="AA23" s="486"/>
      <c r="AB23" s="487"/>
      <c r="AC23" s="488"/>
      <c r="AD23" s="236" t="str">
        <f t="shared" si="4"/>
        <v>---</v>
      </c>
      <c r="AE23" s="242" t="str">
        <f t="shared" ref="AE23:AE26" si="15">IF($D23="","",IF(AD23="---","---",IF(OR($D23="系統電力",$D23="産業用蒸気",$D23="温水",$D23="冷水",$D23="蒸気（産業用以外）"),F23*VLOOKUP($D23,GJ換算係数,2,FALSE),F23*H23)))</f>
        <v>---</v>
      </c>
      <c r="AH23" s="187"/>
      <c r="AI23" s="264"/>
      <c r="AJ23" s="324"/>
      <c r="AK23" s="259"/>
      <c r="CI23" s="190"/>
      <c r="CJ23" s="189"/>
    </row>
    <row r="24" spans="1:88" ht="24" customHeight="1">
      <c r="A24" s="228">
        <f t="shared" si="13"/>
        <v>1</v>
      </c>
      <c r="B24" s="109"/>
      <c r="C24" s="639"/>
      <c r="D24" s="640" t="s">
        <v>512</v>
      </c>
      <c r="E24" s="397"/>
      <c r="F24" s="611" t="str">
        <f t="shared" si="6"/>
        <v/>
      </c>
      <c r="G24" s="660"/>
      <c r="H24" s="661"/>
      <c r="I24" s="660"/>
      <c r="J24" s="662"/>
      <c r="K24" s="660"/>
      <c r="L24" s="643" t="str">
        <f t="shared" si="14"/>
        <v/>
      </c>
      <c r="M24" s="181"/>
      <c r="N24" s="506"/>
      <c r="O24" s="482"/>
      <c r="P24" s="483"/>
      <c r="Q24" s="484"/>
      <c r="R24" s="485"/>
      <c r="S24" s="485"/>
      <c r="T24" s="486"/>
      <c r="U24" s="486"/>
      <c r="V24" s="486"/>
      <c r="W24" s="486"/>
      <c r="X24" s="486"/>
      <c r="Y24" s="486"/>
      <c r="Z24" s="486"/>
      <c r="AA24" s="486"/>
      <c r="AB24" s="487"/>
      <c r="AC24" s="488"/>
      <c r="AD24" s="236" t="str">
        <f t="shared" si="4"/>
        <v>---</v>
      </c>
      <c r="AE24" s="242" t="str">
        <f t="shared" si="15"/>
        <v>---</v>
      </c>
      <c r="AI24" s="258"/>
      <c r="CI24" s="190"/>
      <c r="CJ24" s="189"/>
    </row>
    <row r="25" spans="1:88" ht="24" customHeight="1">
      <c r="A25" s="228">
        <f t="shared" si="13"/>
        <v>1</v>
      </c>
      <c r="B25" s="109"/>
      <c r="C25" s="639"/>
      <c r="D25" s="640" t="s">
        <v>512</v>
      </c>
      <c r="E25" s="397"/>
      <c r="F25" s="611" t="str">
        <f t="shared" si="6"/>
        <v/>
      </c>
      <c r="G25" s="660"/>
      <c r="H25" s="661"/>
      <c r="I25" s="660"/>
      <c r="J25" s="662"/>
      <c r="K25" s="660"/>
      <c r="L25" s="643" t="str">
        <f t="shared" si="14"/>
        <v/>
      </c>
      <c r="M25" s="181"/>
      <c r="N25" s="506"/>
      <c r="O25" s="482"/>
      <c r="P25" s="483"/>
      <c r="Q25" s="484"/>
      <c r="R25" s="485"/>
      <c r="S25" s="485"/>
      <c r="T25" s="486"/>
      <c r="U25" s="486"/>
      <c r="V25" s="486"/>
      <c r="W25" s="486"/>
      <c r="X25" s="486"/>
      <c r="Y25" s="486"/>
      <c r="Z25" s="486"/>
      <c r="AA25" s="486"/>
      <c r="AB25" s="487"/>
      <c r="AC25" s="488"/>
      <c r="AD25" s="236" t="str">
        <f t="shared" si="4"/>
        <v>---</v>
      </c>
      <c r="AE25" s="242" t="str">
        <f t="shared" si="15"/>
        <v>---</v>
      </c>
      <c r="CI25" s="190"/>
      <c r="CJ25" s="189"/>
    </row>
    <row r="26" spans="1:88" ht="24" customHeight="1">
      <c r="A26" s="228">
        <f t="shared" si="13"/>
        <v>1</v>
      </c>
      <c r="B26" s="109"/>
      <c r="C26" s="639"/>
      <c r="D26" s="640" t="s">
        <v>512</v>
      </c>
      <c r="E26" s="397"/>
      <c r="F26" s="611" t="str">
        <f t="shared" si="6"/>
        <v/>
      </c>
      <c r="G26" s="660"/>
      <c r="H26" s="661"/>
      <c r="I26" s="660"/>
      <c r="J26" s="662"/>
      <c r="K26" s="660"/>
      <c r="L26" s="643" t="str">
        <f t="shared" si="14"/>
        <v/>
      </c>
      <c r="M26" s="181"/>
      <c r="N26" s="506"/>
      <c r="O26" s="482"/>
      <c r="P26" s="483"/>
      <c r="Q26" s="484"/>
      <c r="R26" s="485"/>
      <c r="S26" s="485"/>
      <c r="T26" s="486"/>
      <c r="U26" s="486"/>
      <c r="V26" s="486"/>
      <c r="W26" s="486"/>
      <c r="X26" s="486"/>
      <c r="Y26" s="486"/>
      <c r="Z26" s="486"/>
      <c r="AA26" s="486"/>
      <c r="AB26" s="487"/>
      <c r="AC26" s="488"/>
      <c r="AD26" s="236" t="str">
        <f t="shared" si="4"/>
        <v>---</v>
      </c>
      <c r="AE26" s="242" t="str">
        <f t="shared" si="15"/>
        <v>---</v>
      </c>
      <c r="CI26" s="190"/>
      <c r="CJ26" s="189"/>
    </row>
    <row r="27" spans="1:88" ht="24" customHeight="1">
      <c r="A27" s="228">
        <f t="shared" si="13"/>
        <v>1</v>
      </c>
      <c r="B27" s="109"/>
      <c r="C27" s="639"/>
      <c r="D27" s="640" t="s">
        <v>512</v>
      </c>
      <c r="E27" s="397"/>
      <c r="F27" s="611" t="str">
        <f t="shared" si="6"/>
        <v/>
      </c>
      <c r="G27" s="660"/>
      <c r="H27" s="661"/>
      <c r="I27" s="660"/>
      <c r="J27" s="662"/>
      <c r="K27" s="660"/>
      <c r="L27" s="643" t="str">
        <f t="shared" si="14"/>
        <v/>
      </c>
      <c r="M27" s="181"/>
      <c r="N27" s="506"/>
      <c r="O27" s="482"/>
      <c r="P27" s="483"/>
      <c r="Q27" s="484"/>
      <c r="R27" s="485"/>
      <c r="S27" s="485"/>
      <c r="T27" s="486"/>
      <c r="U27" s="486"/>
      <c r="V27" s="486"/>
      <c r="W27" s="486"/>
      <c r="X27" s="486"/>
      <c r="Y27" s="486"/>
      <c r="Z27" s="486"/>
      <c r="AA27" s="486"/>
      <c r="AB27" s="487"/>
      <c r="AC27" s="488"/>
      <c r="AD27" s="236" t="str">
        <f t="shared" si="4"/>
        <v>---</v>
      </c>
      <c r="AE27" s="242" t="str">
        <f t="shared" si="5"/>
        <v>---</v>
      </c>
      <c r="CI27" s="190"/>
      <c r="CJ27" s="189"/>
    </row>
    <row r="28" spans="1:88" ht="24" customHeight="1">
      <c r="A28" s="228">
        <f t="shared" si="13"/>
        <v>1</v>
      </c>
      <c r="B28" s="109"/>
      <c r="C28" s="639"/>
      <c r="D28" s="640" t="s">
        <v>512</v>
      </c>
      <c r="E28" s="397"/>
      <c r="F28" s="611" t="str">
        <f t="shared" si="6"/>
        <v/>
      </c>
      <c r="G28" s="660"/>
      <c r="H28" s="661"/>
      <c r="I28" s="660"/>
      <c r="J28" s="662"/>
      <c r="K28" s="660"/>
      <c r="L28" s="643" t="str">
        <f t="shared" si="14"/>
        <v/>
      </c>
      <c r="M28" s="181"/>
      <c r="N28" s="506"/>
      <c r="O28" s="482"/>
      <c r="P28" s="483"/>
      <c r="Q28" s="484"/>
      <c r="R28" s="485"/>
      <c r="S28" s="485"/>
      <c r="T28" s="486"/>
      <c r="U28" s="486"/>
      <c r="V28" s="486"/>
      <c r="W28" s="486"/>
      <c r="X28" s="486"/>
      <c r="Y28" s="486"/>
      <c r="Z28" s="486"/>
      <c r="AA28" s="486"/>
      <c r="AB28" s="487"/>
      <c r="AC28" s="488"/>
      <c r="AD28" s="236" t="str">
        <f t="shared" si="4"/>
        <v>---</v>
      </c>
      <c r="AE28" s="242" t="str">
        <f t="shared" ref="AE28" si="16">IF($D28="","",IF(AD28="---","---",IF(OR($D28="系統電力",$D28="産業用蒸気",$D28="温水",$D28="冷水",$D28="蒸気（産業用以外）"),F28*VLOOKUP($D28,GJ換算係数,2,FALSE),F28*H28)))</f>
        <v>---</v>
      </c>
      <c r="CI28" s="190"/>
      <c r="CJ28" s="189"/>
    </row>
    <row r="29" spans="1:88" ht="24" customHeight="1">
      <c r="A29" s="228">
        <f t="shared" si="13"/>
        <v>1</v>
      </c>
      <c r="B29" s="109"/>
      <c r="C29" s="639"/>
      <c r="D29" s="640" t="s">
        <v>512</v>
      </c>
      <c r="E29" s="397"/>
      <c r="F29" s="611" t="str">
        <f t="shared" si="6"/>
        <v/>
      </c>
      <c r="G29" s="660"/>
      <c r="H29" s="661"/>
      <c r="I29" s="660"/>
      <c r="J29" s="662"/>
      <c r="K29" s="660"/>
      <c r="L29" s="643" t="str">
        <f t="shared" si="14"/>
        <v/>
      </c>
      <c r="M29" s="181"/>
      <c r="N29" s="506"/>
      <c r="O29" s="482"/>
      <c r="P29" s="483"/>
      <c r="Q29" s="484"/>
      <c r="R29" s="485"/>
      <c r="S29" s="485"/>
      <c r="T29" s="486"/>
      <c r="U29" s="486"/>
      <c r="V29" s="486"/>
      <c r="W29" s="486"/>
      <c r="X29" s="486"/>
      <c r="Y29" s="486"/>
      <c r="Z29" s="486"/>
      <c r="AA29" s="486"/>
      <c r="AB29" s="487"/>
      <c r="AC29" s="488"/>
      <c r="AD29" s="236" t="str">
        <f t="shared" si="4"/>
        <v>---</v>
      </c>
      <c r="AE29" s="242" t="str">
        <f t="shared" ref="AE29" si="17">IF($D29="","",IF(AD29="---","---",IF(OR($D29="系統電力",$D29="産業用蒸気",$D29="温水",$D29="冷水",$D29="蒸気（産業用以外）"),F29*VLOOKUP($D29,GJ換算係数,2,FALSE),F29*H29)))</f>
        <v>---</v>
      </c>
      <c r="CI29" s="190"/>
      <c r="CJ29" s="189"/>
    </row>
    <row r="30" spans="1:88" ht="24" customHeight="1">
      <c r="A30" s="228">
        <f t="shared" si="13"/>
        <v>1</v>
      </c>
      <c r="B30" s="109"/>
      <c r="C30" s="639"/>
      <c r="D30" s="640" t="s">
        <v>512</v>
      </c>
      <c r="E30" s="397"/>
      <c r="F30" s="611" t="str">
        <f t="shared" si="6"/>
        <v/>
      </c>
      <c r="G30" s="660"/>
      <c r="H30" s="661"/>
      <c r="I30" s="660"/>
      <c r="J30" s="662"/>
      <c r="K30" s="660"/>
      <c r="L30" s="643" t="str">
        <f t="shared" si="14"/>
        <v/>
      </c>
      <c r="M30" s="181"/>
      <c r="N30" s="506"/>
      <c r="O30" s="482"/>
      <c r="P30" s="483"/>
      <c r="Q30" s="484"/>
      <c r="R30" s="485"/>
      <c r="S30" s="485"/>
      <c r="T30" s="486"/>
      <c r="U30" s="486"/>
      <c r="V30" s="486"/>
      <c r="W30" s="486"/>
      <c r="X30" s="486"/>
      <c r="Y30" s="486"/>
      <c r="Z30" s="486"/>
      <c r="AA30" s="486"/>
      <c r="AB30" s="487"/>
      <c r="AC30" s="488"/>
      <c r="AD30" s="236" t="str">
        <f t="shared" si="4"/>
        <v>---</v>
      </c>
      <c r="AE30" s="242" t="str">
        <f t="shared" si="5"/>
        <v>---</v>
      </c>
      <c r="CI30" s="190"/>
      <c r="CJ30" s="189"/>
    </row>
    <row r="31" spans="1:88" ht="24" customHeight="1" thickBot="1">
      <c r="A31" s="228">
        <f t="shared" ref="A31" si="18">IF($H31="",1,0)</f>
        <v>1</v>
      </c>
      <c r="B31" s="115"/>
      <c r="C31" s="663"/>
      <c r="D31" s="664" t="s">
        <v>512</v>
      </c>
      <c r="E31" s="398"/>
      <c r="F31" s="665" t="str">
        <f t="shared" si="6"/>
        <v/>
      </c>
      <c r="G31" s="666"/>
      <c r="H31" s="606"/>
      <c r="I31" s="666"/>
      <c r="J31" s="667"/>
      <c r="K31" s="666"/>
      <c r="L31" s="668" t="str">
        <f t="shared" si="14"/>
        <v/>
      </c>
      <c r="M31" s="669"/>
      <c r="N31" s="507"/>
      <c r="O31" s="508"/>
      <c r="P31" s="509"/>
      <c r="Q31" s="510"/>
      <c r="R31" s="511"/>
      <c r="S31" s="511"/>
      <c r="T31" s="512"/>
      <c r="U31" s="512"/>
      <c r="V31" s="512"/>
      <c r="W31" s="512"/>
      <c r="X31" s="512"/>
      <c r="Y31" s="512"/>
      <c r="Z31" s="512"/>
      <c r="AA31" s="512"/>
      <c r="AB31" s="513"/>
      <c r="AC31" s="514"/>
      <c r="AD31" s="243" t="str">
        <f t="shared" si="4"/>
        <v>---</v>
      </c>
      <c r="AE31" s="244" t="str">
        <f t="shared" si="5"/>
        <v>---</v>
      </c>
      <c r="CI31" s="190"/>
      <c r="CJ31" s="189"/>
    </row>
    <row r="32" spans="1:88" ht="24" customHeight="1" thickBot="1">
      <c r="A32" s="227"/>
      <c r="B32" s="198"/>
      <c r="C32" s="198"/>
      <c r="D32" s="198"/>
      <c r="E32" s="198"/>
      <c r="J32" s="900" t="s">
        <v>624</v>
      </c>
      <c r="K32" s="901"/>
      <c r="L32" s="609">
        <f>INT(SUM($L$7:$L$31)+SUM($L$48:$L$102))</f>
        <v>6312</v>
      </c>
      <c r="M32" s="245"/>
      <c r="N32" s="200"/>
      <c r="O32" s="200"/>
      <c r="P32" s="200"/>
      <c r="Q32" s="200"/>
      <c r="R32" s="200"/>
      <c r="S32" s="200"/>
      <c r="AD32" s="182" t="s">
        <v>649</v>
      </c>
      <c r="AE32" s="451">
        <f>SUM($AE$7:$AE$31)+SUM($AE$48:$AE$102)</f>
        <v>123859.70000000001</v>
      </c>
      <c r="CI32" s="190"/>
      <c r="CJ32" s="189"/>
    </row>
    <row r="33" spans="1:88" ht="33" hidden="1" customHeight="1" thickBot="1">
      <c r="A33" s="227"/>
      <c r="B33" s="198"/>
      <c r="C33" s="198"/>
      <c r="D33" s="198"/>
      <c r="E33" s="198"/>
      <c r="J33" s="922" t="s">
        <v>648</v>
      </c>
      <c r="K33" s="923"/>
      <c r="L33" s="451">
        <f>SUMIFS(L7:L31,AD7:AD31,"対象")+SUMIFS(L48:L102,AD48:AD102,"対象")</f>
        <v>6312.1756300000006</v>
      </c>
      <c r="M33" s="245"/>
      <c r="N33" s="200"/>
      <c r="O33" s="200"/>
      <c r="P33" s="200"/>
      <c r="Q33" s="200"/>
      <c r="R33" s="200"/>
      <c r="S33" s="200"/>
      <c r="AD33" s="183" t="s">
        <v>815</v>
      </c>
      <c r="AE33" s="330">
        <f>IFERROR(L33/AE32,"---")</f>
        <v>5.096230355797729E-2</v>
      </c>
      <c r="CI33" s="190"/>
      <c r="CJ33" s="189"/>
    </row>
    <row r="34" spans="1:88" ht="12" customHeight="1">
      <c r="A34" s="227"/>
      <c r="E34" s="203"/>
      <c r="K34" s="395"/>
      <c r="L34" s="199"/>
      <c r="M34" s="199"/>
      <c r="N34" s="200"/>
      <c r="O34" s="200"/>
      <c r="P34" s="200"/>
      <c r="Q34" s="200"/>
      <c r="R34" s="200"/>
      <c r="S34" s="200"/>
      <c r="CI34" s="190"/>
      <c r="CJ34" s="189"/>
    </row>
    <row r="35" spans="1:88" ht="12" customHeight="1">
      <c r="B35" s="452" t="s">
        <v>727</v>
      </c>
      <c r="C35" s="453" t="s">
        <v>1019</v>
      </c>
      <c r="D35" s="260"/>
      <c r="E35" s="260"/>
      <c r="K35" s="395"/>
      <c r="L35" s="199"/>
      <c r="M35" s="199"/>
      <c r="N35" s="200"/>
      <c r="O35" s="175"/>
      <c r="P35" s="175"/>
      <c r="Q35" s="175"/>
      <c r="R35" s="200"/>
      <c r="S35" s="200"/>
      <c r="CI35" s="190"/>
      <c r="CJ35" s="189"/>
    </row>
    <row r="36" spans="1:88" ht="14.65" customHeight="1">
      <c r="B36" s="452" t="s">
        <v>450</v>
      </c>
      <c r="C36" s="454" t="s">
        <v>808</v>
      </c>
      <c r="D36" s="260"/>
      <c r="E36" s="260"/>
      <c r="O36" s="175"/>
      <c r="P36" s="175"/>
      <c r="Q36" s="175"/>
      <c r="CI36" s="191"/>
      <c r="CJ36" s="189"/>
    </row>
    <row r="37" spans="1:88" ht="14.65" customHeight="1">
      <c r="B37" s="455"/>
      <c r="C37" s="456" t="s">
        <v>809</v>
      </c>
      <c r="D37" s="260"/>
      <c r="E37" s="260"/>
      <c r="O37" s="175"/>
      <c r="P37" s="175"/>
      <c r="Q37" s="175"/>
      <c r="CI37" s="192"/>
      <c r="CJ37" s="189"/>
    </row>
    <row r="38" spans="1:88" ht="14.65" customHeight="1">
      <c r="B38" s="455"/>
      <c r="C38" s="457" t="s">
        <v>826</v>
      </c>
      <c r="D38" s="457"/>
      <c r="E38" s="457"/>
      <c r="O38" s="175"/>
      <c r="P38" s="175"/>
      <c r="Q38" s="175"/>
      <c r="CI38" s="192"/>
      <c r="CJ38" s="189"/>
    </row>
    <row r="39" spans="1:88" ht="14.65" customHeight="1">
      <c r="B39" s="452"/>
      <c r="C39" s="456" t="s">
        <v>810</v>
      </c>
      <c r="D39" s="458"/>
      <c r="E39" s="458"/>
      <c r="O39" s="175"/>
      <c r="P39" s="175"/>
      <c r="Q39" s="175"/>
      <c r="CI39" s="192"/>
      <c r="CJ39" s="189"/>
    </row>
    <row r="40" spans="1:88" ht="14.65" customHeight="1">
      <c r="B40" s="452"/>
      <c r="C40" s="457" t="s">
        <v>814</v>
      </c>
      <c r="D40" s="457"/>
      <c r="E40" s="457"/>
      <c r="O40" s="175"/>
      <c r="P40" s="175"/>
      <c r="Q40" s="175"/>
      <c r="CI40" s="192"/>
      <c r="CJ40" s="189"/>
    </row>
    <row r="41" spans="1:88" ht="14.65" customHeight="1">
      <c r="B41" s="459" t="s">
        <v>451</v>
      </c>
      <c r="C41" s="457" t="s">
        <v>625</v>
      </c>
      <c r="D41" s="457"/>
      <c r="E41" s="457"/>
      <c r="O41" s="175"/>
      <c r="P41" s="175"/>
      <c r="Q41" s="175"/>
      <c r="CI41" s="192"/>
      <c r="CJ41" s="189"/>
    </row>
    <row r="42" spans="1:88" ht="14.65" customHeight="1">
      <c r="B42" s="459" t="s">
        <v>452</v>
      </c>
      <c r="C42" s="680" t="s">
        <v>726</v>
      </c>
      <c r="D42" s="457"/>
      <c r="E42" s="457"/>
      <c r="O42" s="175"/>
      <c r="P42" s="175"/>
      <c r="Q42" s="175"/>
      <c r="CI42" s="192"/>
      <c r="CJ42" s="189"/>
    </row>
    <row r="43" spans="1:88" ht="12" customHeight="1">
      <c r="B43" s="204"/>
      <c r="O43" s="175"/>
      <c r="P43" s="175"/>
      <c r="Q43" s="175"/>
      <c r="CI43" s="192"/>
      <c r="CJ43" s="189"/>
    </row>
    <row r="44" spans="1:88" ht="12" customHeight="1" thickBot="1">
      <c r="F44" s="175"/>
      <c r="N44" s="200"/>
      <c r="O44" s="175"/>
      <c r="P44" s="175"/>
      <c r="Q44" s="175"/>
      <c r="CI44" s="192"/>
      <c r="CJ44" s="189"/>
    </row>
    <row r="45" spans="1:88" ht="18" customHeight="1">
      <c r="B45" s="894" t="s">
        <v>801</v>
      </c>
      <c r="C45" s="897" t="s">
        <v>621</v>
      </c>
      <c r="D45" s="902" t="s">
        <v>458</v>
      </c>
      <c r="E45" s="914" t="s">
        <v>852</v>
      </c>
      <c r="F45" s="908" t="s">
        <v>853</v>
      </c>
      <c r="G45" s="912"/>
      <c r="H45" s="908" t="s">
        <v>460</v>
      </c>
      <c r="I45" s="909"/>
      <c r="J45" s="912" t="s">
        <v>531</v>
      </c>
      <c r="K45" s="912"/>
      <c r="L45" s="905" t="s">
        <v>709</v>
      </c>
      <c r="M45" s="942" t="s">
        <v>576</v>
      </c>
      <c r="N45" s="917" t="s">
        <v>619</v>
      </c>
      <c r="O45" s="919" t="s">
        <v>622</v>
      </c>
      <c r="P45" s="939" t="s">
        <v>736</v>
      </c>
      <c r="Q45" s="939"/>
      <c r="R45" s="939"/>
      <c r="S45" s="939"/>
      <c r="T45" s="939"/>
      <c r="U45" s="939"/>
      <c r="V45" s="939"/>
      <c r="W45" s="939"/>
      <c r="X45" s="939"/>
      <c r="Y45" s="939"/>
      <c r="Z45" s="939"/>
      <c r="AA45" s="939"/>
      <c r="AB45" s="930" t="s">
        <v>623</v>
      </c>
      <c r="AC45" s="933" t="s">
        <v>620</v>
      </c>
      <c r="AD45" s="924" t="s">
        <v>644</v>
      </c>
      <c r="AE45" s="925"/>
      <c r="CI45" s="192"/>
      <c r="CJ45" s="189"/>
    </row>
    <row r="46" spans="1:88" ht="18" customHeight="1">
      <c r="B46" s="895"/>
      <c r="C46" s="898"/>
      <c r="D46" s="903"/>
      <c r="E46" s="915"/>
      <c r="F46" s="910"/>
      <c r="G46" s="913"/>
      <c r="H46" s="910"/>
      <c r="I46" s="911"/>
      <c r="J46" s="913"/>
      <c r="K46" s="913"/>
      <c r="L46" s="906"/>
      <c r="M46" s="943"/>
      <c r="N46" s="918"/>
      <c r="O46" s="920"/>
      <c r="P46" s="940"/>
      <c r="Q46" s="940"/>
      <c r="R46" s="940"/>
      <c r="S46" s="940"/>
      <c r="T46" s="940"/>
      <c r="U46" s="940"/>
      <c r="V46" s="940"/>
      <c r="W46" s="940"/>
      <c r="X46" s="940"/>
      <c r="Y46" s="940"/>
      <c r="Z46" s="940"/>
      <c r="AA46" s="940"/>
      <c r="AB46" s="931"/>
      <c r="AC46" s="934"/>
      <c r="AD46" s="926" t="s">
        <v>645</v>
      </c>
      <c r="AE46" s="928" t="s">
        <v>627</v>
      </c>
      <c r="CI46" s="192"/>
      <c r="CJ46" s="189"/>
    </row>
    <row r="47" spans="1:88" ht="18" customHeight="1" thickBot="1">
      <c r="B47" s="896"/>
      <c r="C47" s="899"/>
      <c r="D47" s="904"/>
      <c r="E47" s="916"/>
      <c r="F47" s="409" t="s">
        <v>529</v>
      </c>
      <c r="G47" s="410" t="s">
        <v>530</v>
      </c>
      <c r="H47" s="411" t="s">
        <v>575</v>
      </c>
      <c r="I47" s="461" t="s">
        <v>548</v>
      </c>
      <c r="J47" s="413" t="s">
        <v>575</v>
      </c>
      <c r="K47" s="462" t="s">
        <v>548</v>
      </c>
      <c r="L47" s="907"/>
      <c r="M47" s="944"/>
      <c r="N47" s="415" t="s">
        <v>618</v>
      </c>
      <c r="O47" s="921"/>
      <c r="P47" s="416" t="s">
        <v>532</v>
      </c>
      <c r="Q47" s="416" t="s">
        <v>533</v>
      </c>
      <c r="R47" s="416" t="s">
        <v>534</v>
      </c>
      <c r="S47" s="416" t="s">
        <v>535</v>
      </c>
      <c r="T47" s="416" t="s">
        <v>536</v>
      </c>
      <c r="U47" s="416" t="s">
        <v>537</v>
      </c>
      <c r="V47" s="416" t="s">
        <v>538</v>
      </c>
      <c r="W47" s="416" t="s">
        <v>539</v>
      </c>
      <c r="X47" s="416" t="s">
        <v>540</v>
      </c>
      <c r="Y47" s="416" t="s">
        <v>541</v>
      </c>
      <c r="Z47" s="416" t="s">
        <v>542</v>
      </c>
      <c r="AA47" s="416" t="s">
        <v>543</v>
      </c>
      <c r="AB47" s="932"/>
      <c r="AC47" s="935"/>
      <c r="AD47" s="927"/>
      <c r="AE47" s="929"/>
      <c r="CI47" s="192"/>
      <c r="CJ47" s="189"/>
    </row>
    <row r="48" spans="1:88" ht="25.9" customHeight="1">
      <c r="A48" s="228" t="e">
        <f>VLOOKUP(D48,非表示_活動量と単位!$D$8:$E$75,2,FALSE)</f>
        <v>#N/A</v>
      </c>
      <c r="B48" s="125"/>
      <c r="C48" s="107"/>
      <c r="D48" s="106"/>
      <c r="E48" s="396"/>
      <c r="F48" s="610" t="str">
        <f>IF(E48="","",INT(E48))</f>
        <v/>
      </c>
      <c r="G48" s="641" t="str">
        <f>IF($D48="","",VLOOKUP($D48,活動の種別と単位,4,FALSE))</f>
        <v/>
      </c>
      <c r="H48" s="390" t="str">
        <f>IF($D48="","",IF(VLOOKUP($C48,モニタリングポイント,9,FALSE)="デフォルト値",VLOOKUP($D48,デフォルト値,4,FALSE),""))</f>
        <v/>
      </c>
      <c r="I48" s="642" t="str">
        <f>IF($D48="","",VLOOKUP($D48,活動の種別と単位,5,FALSE))</f>
        <v/>
      </c>
      <c r="J48" s="392" t="str">
        <f>IF($D48="","",IF(VLOOKUP($C48,モニタリングポイント,11,FALSE)="デフォルト値",VLOOKUP($D48,デフォルト値,5,FALSE),""))</f>
        <v/>
      </c>
      <c r="K48" s="642" t="str">
        <f>IF($D48="","",VLOOKUP($D48,活動の種別と単位,6,FALSE))</f>
        <v/>
      </c>
      <c r="L48" s="643" t="str">
        <f>IF($D48="","",IF($A48=0,F48*H48*J48,F48*J48))</f>
        <v/>
      </c>
      <c r="M48" s="180"/>
      <c r="N48" s="613" t="str">
        <f>IF($D48="","",VLOOKUP($D48,活動の種別と単位,3,FALSE))</f>
        <v/>
      </c>
      <c r="O48" s="614"/>
      <c r="P48" s="615"/>
      <c r="Q48" s="616"/>
      <c r="R48" s="616"/>
      <c r="S48" s="616"/>
      <c r="T48" s="616"/>
      <c r="U48" s="616"/>
      <c r="V48" s="616"/>
      <c r="W48" s="616"/>
      <c r="X48" s="616"/>
      <c r="Y48" s="616"/>
      <c r="Z48" s="616"/>
      <c r="AA48" s="616"/>
      <c r="AB48" s="617"/>
      <c r="AC48" s="618"/>
      <c r="AD48" s="619" t="str">
        <f>IF($D48="","",VLOOKUP($D48,活動の種別と単位,7,FALSE))</f>
        <v/>
      </c>
      <c r="AE48" s="620" t="str">
        <f>IF($D48="","",IF(AD48="---","---",IF(OR($D48="系統電力",$D48="産業用蒸気",$D48="温水",$D48="冷水",$D48="蒸気（産業用以外）"),F48*VLOOKUP($D48,GJ換算係数,2,FALSE),F48*H48)))</f>
        <v/>
      </c>
      <c r="CI48" s="192"/>
      <c r="CJ48" s="189"/>
    </row>
    <row r="49" spans="1:88" ht="25.9" customHeight="1">
      <c r="A49" s="228" t="e">
        <f>VLOOKUP(D49,非表示_活動量と単位!$D$8:$E$75,2,FALSE)</f>
        <v>#N/A</v>
      </c>
      <c r="B49" s="125"/>
      <c r="C49" s="230"/>
      <c r="D49" s="111"/>
      <c r="E49" s="397"/>
      <c r="F49" s="611" t="str">
        <f t="shared" ref="F49:F72" si="19">IF(E49="","",INT(E49))</f>
        <v/>
      </c>
      <c r="G49" s="641" t="str">
        <f t="shared" ref="G49:G102" si="20">IF($D49="","",VLOOKUP($D49,活動の種別と単位,4,FALSE))</f>
        <v/>
      </c>
      <c r="H49" s="390" t="str">
        <f t="shared" ref="H49:H102" si="21">IF($D49="","",IF(VLOOKUP($C49,モニタリングポイント,9,FALSE)="デフォルト値",VLOOKUP($D49,デフォルト値,4,FALSE),""))</f>
        <v/>
      </c>
      <c r="I49" s="642" t="str">
        <f t="shared" ref="I49:I102" si="22">IF($D49="","",VLOOKUP($D49,活動の種別と単位,5,FALSE))</f>
        <v/>
      </c>
      <c r="J49" s="392" t="str">
        <f t="shared" ref="J49:J102" si="23">IF($D49="","",IF(VLOOKUP($C49,モニタリングポイント,11,FALSE)="デフォルト値",VLOOKUP($D49,デフォルト値,5,FALSE),""))</f>
        <v/>
      </c>
      <c r="K49" s="642" t="str">
        <f t="shared" ref="K49:K102" si="24">IF($D49="","",VLOOKUP($D49,活動の種別と単位,6,FALSE))</f>
        <v/>
      </c>
      <c r="L49" s="643" t="str">
        <f t="shared" ref="L49:L102" si="25">IF($D49="","",IF($A49=0,F49*H49*J49,F49*J49))</f>
        <v/>
      </c>
      <c r="M49" s="181"/>
      <c r="N49" s="621" t="str">
        <f t="shared" ref="N49:N102" si="26">IF($D49="","",VLOOKUP($D49,活動の種別と単位,3,FALSE))</f>
        <v/>
      </c>
      <c r="O49" s="622"/>
      <c r="P49" s="623"/>
      <c r="Q49" s="624"/>
      <c r="R49" s="625"/>
      <c r="S49" s="625"/>
      <c r="T49" s="625"/>
      <c r="U49" s="625"/>
      <c r="V49" s="625"/>
      <c r="W49" s="625"/>
      <c r="X49" s="625"/>
      <c r="Y49" s="625"/>
      <c r="Z49" s="625"/>
      <c r="AA49" s="625"/>
      <c r="AB49" s="626"/>
      <c r="AC49" s="627"/>
      <c r="AD49" s="628" t="str">
        <f t="shared" ref="AD49:AD102" si="27">IF($D49="","",VLOOKUP($D49,活動の種別と単位,7,FALSE))</f>
        <v/>
      </c>
      <c r="AE49" s="629" t="str">
        <f t="shared" ref="AE49:AE101" si="28">IF($D49="","",IF(AD49="---","---",IF(OR($D49="系統電力",$D49="産業用蒸気",$D49="温水",$D49="冷水",$D49="蒸気（産業用以外）"),F49*VLOOKUP($D49,GJ換算係数,2,FALSE),F49*H49)))</f>
        <v/>
      </c>
      <c r="CI49" s="192"/>
      <c r="CJ49" s="189"/>
    </row>
    <row r="50" spans="1:88" ht="25.9" customHeight="1">
      <c r="A50" s="228" t="e">
        <f>VLOOKUP(D50,非表示_活動量と単位!$D$8:$E$75,2,FALSE)</f>
        <v>#N/A</v>
      </c>
      <c r="B50" s="125"/>
      <c r="C50" s="230"/>
      <c r="D50" s="111"/>
      <c r="E50" s="397"/>
      <c r="F50" s="611" t="str">
        <f t="shared" si="19"/>
        <v/>
      </c>
      <c r="G50" s="641" t="str">
        <f t="shared" si="20"/>
        <v/>
      </c>
      <c r="H50" s="390" t="str">
        <f t="shared" si="21"/>
        <v/>
      </c>
      <c r="I50" s="642" t="str">
        <f t="shared" si="22"/>
        <v/>
      </c>
      <c r="J50" s="392" t="str">
        <f t="shared" si="23"/>
        <v/>
      </c>
      <c r="K50" s="642" t="str">
        <f t="shared" si="24"/>
        <v/>
      </c>
      <c r="L50" s="643" t="str">
        <f t="shared" si="25"/>
        <v/>
      </c>
      <c r="M50" s="181"/>
      <c r="N50" s="621" t="str">
        <f t="shared" si="26"/>
        <v/>
      </c>
      <c r="O50" s="622"/>
      <c r="P50" s="623"/>
      <c r="Q50" s="624"/>
      <c r="R50" s="625"/>
      <c r="S50" s="625"/>
      <c r="T50" s="625"/>
      <c r="U50" s="625"/>
      <c r="V50" s="625"/>
      <c r="W50" s="625"/>
      <c r="X50" s="625"/>
      <c r="Y50" s="625"/>
      <c r="Z50" s="625"/>
      <c r="AA50" s="625"/>
      <c r="AB50" s="626"/>
      <c r="AC50" s="627"/>
      <c r="AD50" s="628" t="str">
        <f t="shared" si="27"/>
        <v/>
      </c>
      <c r="AE50" s="629" t="str">
        <f t="shared" si="28"/>
        <v/>
      </c>
      <c r="CI50" s="192"/>
      <c r="CJ50" s="189"/>
    </row>
    <row r="51" spans="1:88" ht="25.9" customHeight="1">
      <c r="A51" s="228" t="e">
        <f>VLOOKUP(D51,非表示_活動量と単位!$D$8:$E$75,2,FALSE)</f>
        <v>#N/A</v>
      </c>
      <c r="B51" s="125"/>
      <c r="C51" s="230"/>
      <c r="D51" s="111"/>
      <c r="E51" s="397"/>
      <c r="F51" s="611" t="str">
        <f t="shared" si="19"/>
        <v/>
      </c>
      <c r="G51" s="641" t="str">
        <f t="shared" si="20"/>
        <v/>
      </c>
      <c r="H51" s="390" t="str">
        <f t="shared" si="21"/>
        <v/>
      </c>
      <c r="I51" s="642" t="str">
        <f t="shared" si="22"/>
        <v/>
      </c>
      <c r="J51" s="392" t="str">
        <f t="shared" si="23"/>
        <v/>
      </c>
      <c r="K51" s="642" t="str">
        <f t="shared" si="24"/>
        <v/>
      </c>
      <c r="L51" s="643" t="str">
        <f t="shared" si="25"/>
        <v/>
      </c>
      <c r="M51" s="181"/>
      <c r="N51" s="621" t="str">
        <f t="shared" si="26"/>
        <v/>
      </c>
      <c r="O51" s="622"/>
      <c r="P51" s="623"/>
      <c r="Q51" s="624"/>
      <c r="R51" s="625"/>
      <c r="S51" s="625"/>
      <c r="T51" s="625"/>
      <c r="U51" s="625"/>
      <c r="V51" s="625"/>
      <c r="W51" s="625"/>
      <c r="X51" s="625"/>
      <c r="Y51" s="625"/>
      <c r="Z51" s="625"/>
      <c r="AA51" s="625"/>
      <c r="AB51" s="626"/>
      <c r="AC51" s="627"/>
      <c r="AD51" s="628" t="str">
        <f t="shared" si="27"/>
        <v/>
      </c>
      <c r="AE51" s="629" t="str">
        <f t="shared" si="28"/>
        <v/>
      </c>
      <c r="CI51" s="192"/>
      <c r="CJ51" s="189"/>
    </row>
    <row r="52" spans="1:88" ht="25.9" hidden="1" customHeight="1">
      <c r="A52" s="228" t="e">
        <f>VLOOKUP(D52,非表示_活動量と単位!$D$8:$E$75,2,FALSE)</f>
        <v>#N/A</v>
      </c>
      <c r="B52" s="125"/>
      <c r="C52" s="230"/>
      <c r="D52" s="111"/>
      <c r="E52" s="397"/>
      <c r="F52" s="611" t="str">
        <f t="shared" si="19"/>
        <v/>
      </c>
      <c r="G52" s="641" t="str">
        <f t="shared" si="20"/>
        <v/>
      </c>
      <c r="H52" s="390" t="str">
        <f t="shared" si="21"/>
        <v/>
      </c>
      <c r="I52" s="642" t="str">
        <f t="shared" si="22"/>
        <v/>
      </c>
      <c r="J52" s="392" t="str">
        <f t="shared" si="23"/>
        <v/>
      </c>
      <c r="K52" s="642" t="str">
        <f t="shared" si="24"/>
        <v/>
      </c>
      <c r="L52" s="643" t="str">
        <f t="shared" si="25"/>
        <v/>
      </c>
      <c r="M52" s="181"/>
      <c r="N52" s="621" t="str">
        <f t="shared" si="26"/>
        <v/>
      </c>
      <c r="O52" s="622"/>
      <c r="P52" s="623"/>
      <c r="Q52" s="624"/>
      <c r="R52" s="625"/>
      <c r="S52" s="625"/>
      <c r="T52" s="625"/>
      <c r="U52" s="625"/>
      <c r="V52" s="625"/>
      <c r="W52" s="625"/>
      <c r="X52" s="625"/>
      <c r="Y52" s="625"/>
      <c r="Z52" s="625"/>
      <c r="AA52" s="625"/>
      <c r="AB52" s="626"/>
      <c r="AC52" s="627"/>
      <c r="AD52" s="628" t="str">
        <f t="shared" si="27"/>
        <v/>
      </c>
      <c r="AE52" s="629" t="str">
        <f t="shared" si="28"/>
        <v/>
      </c>
      <c r="CI52" s="192"/>
      <c r="CJ52" s="189"/>
    </row>
    <row r="53" spans="1:88" ht="25.9" customHeight="1">
      <c r="A53" s="228" t="e">
        <f>VLOOKUP(D53,非表示_活動量と単位!$D$8:$E$75,2,FALSE)</f>
        <v>#N/A</v>
      </c>
      <c r="B53" s="125"/>
      <c r="C53" s="230"/>
      <c r="D53" s="111"/>
      <c r="E53" s="397"/>
      <c r="F53" s="611" t="str">
        <f t="shared" si="19"/>
        <v/>
      </c>
      <c r="G53" s="641" t="str">
        <f t="shared" si="20"/>
        <v/>
      </c>
      <c r="H53" s="390" t="str">
        <f t="shared" si="21"/>
        <v/>
      </c>
      <c r="I53" s="642" t="str">
        <f t="shared" si="22"/>
        <v/>
      </c>
      <c r="J53" s="392" t="str">
        <f t="shared" si="23"/>
        <v/>
      </c>
      <c r="K53" s="642" t="str">
        <f t="shared" si="24"/>
        <v/>
      </c>
      <c r="L53" s="643" t="str">
        <f t="shared" si="25"/>
        <v/>
      </c>
      <c r="M53" s="181"/>
      <c r="N53" s="621" t="str">
        <f t="shared" si="26"/>
        <v/>
      </c>
      <c r="O53" s="622"/>
      <c r="P53" s="623"/>
      <c r="Q53" s="624"/>
      <c r="R53" s="625"/>
      <c r="S53" s="625"/>
      <c r="T53" s="625"/>
      <c r="U53" s="625"/>
      <c r="V53" s="625"/>
      <c r="W53" s="625"/>
      <c r="X53" s="625"/>
      <c r="Y53" s="625"/>
      <c r="Z53" s="625"/>
      <c r="AA53" s="625"/>
      <c r="AB53" s="626"/>
      <c r="AC53" s="627"/>
      <c r="AD53" s="628" t="str">
        <f t="shared" si="27"/>
        <v/>
      </c>
      <c r="AE53" s="629" t="str">
        <f t="shared" si="28"/>
        <v/>
      </c>
      <c r="CI53" s="192"/>
      <c r="CJ53" s="189"/>
    </row>
    <row r="54" spans="1:88" ht="25.9" customHeight="1">
      <c r="A54" s="228" t="e">
        <f>VLOOKUP(D54,非表示_活動量と単位!$D$8:$E$75,2,FALSE)</f>
        <v>#N/A</v>
      </c>
      <c r="B54" s="125"/>
      <c r="C54" s="230"/>
      <c r="D54" s="111"/>
      <c r="E54" s="397"/>
      <c r="F54" s="611" t="str">
        <f t="shared" si="19"/>
        <v/>
      </c>
      <c r="G54" s="641" t="str">
        <f t="shared" si="20"/>
        <v/>
      </c>
      <c r="H54" s="390" t="str">
        <f t="shared" si="21"/>
        <v/>
      </c>
      <c r="I54" s="642" t="str">
        <f t="shared" si="22"/>
        <v/>
      </c>
      <c r="J54" s="392" t="str">
        <f t="shared" si="23"/>
        <v/>
      </c>
      <c r="K54" s="642" t="str">
        <f t="shared" si="24"/>
        <v/>
      </c>
      <c r="L54" s="643" t="str">
        <f t="shared" si="25"/>
        <v/>
      </c>
      <c r="M54" s="181"/>
      <c r="N54" s="621" t="str">
        <f t="shared" si="26"/>
        <v/>
      </c>
      <c r="O54" s="630"/>
      <c r="P54" s="623"/>
      <c r="Q54" s="484"/>
      <c r="R54" s="485"/>
      <c r="S54" s="485"/>
      <c r="T54" s="486"/>
      <c r="U54" s="486"/>
      <c r="V54" s="486"/>
      <c r="W54" s="486"/>
      <c r="X54" s="486"/>
      <c r="Y54" s="486"/>
      <c r="Z54" s="486"/>
      <c r="AA54" s="486"/>
      <c r="AB54" s="631"/>
      <c r="AC54" s="627"/>
      <c r="AD54" s="628" t="str">
        <f t="shared" si="27"/>
        <v/>
      </c>
      <c r="AE54" s="629" t="str">
        <f t="shared" si="28"/>
        <v/>
      </c>
      <c r="CI54" s="192"/>
      <c r="CJ54" s="189"/>
    </row>
    <row r="55" spans="1:88" ht="25.9" customHeight="1">
      <c r="A55" s="228" t="e">
        <f>VLOOKUP(D55,非表示_活動量と単位!$D$8:$E$75,2,FALSE)</f>
        <v>#N/A</v>
      </c>
      <c r="B55" s="125"/>
      <c r="C55" s="230"/>
      <c r="D55" s="111"/>
      <c r="E55" s="397"/>
      <c r="F55" s="611" t="str">
        <f t="shared" si="19"/>
        <v/>
      </c>
      <c r="G55" s="641" t="str">
        <f t="shared" si="20"/>
        <v/>
      </c>
      <c r="H55" s="390" t="str">
        <f t="shared" si="21"/>
        <v/>
      </c>
      <c r="I55" s="642" t="str">
        <f t="shared" si="22"/>
        <v/>
      </c>
      <c r="J55" s="392" t="str">
        <f t="shared" si="23"/>
        <v/>
      </c>
      <c r="K55" s="642" t="str">
        <f t="shared" si="24"/>
        <v/>
      </c>
      <c r="L55" s="643" t="str">
        <f t="shared" si="25"/>
        <v/>
      </c>
      <c r="M55" s="181"/>
      <c r="N55" s="621" t="str">
        <f t="shared" si="26"/>
        <v/>
      </c>
      <c r="O55" s="630"/>
      <c r="P55" s="623"/>
      <c r="Q55" s="484"/>
      <c r="R55" s="485"/>
      <c r="S55" s="485"/>
      <c r="T55" s="486"/>
      <c r="U55" s="486"/>
      <c r="V55" s="486"/>
      <c r="W55" s="486"/>
      <c r="X55" s="486"/>
      <c r="Y55" s="486"/>
      <c r="Z55" s="486"/>
      <c r="AA55" s="486"/>
      <c r="AB55" s="631"/>
      <c r="AC55" s="627"/>
      <c r="AD55" s="628" t="str">
        <f t="shared" si="27"/>
        <v/>
      </c>
      <c r="AE55" s="629" t="str">
        <f t="shared" si="28"/>
        <v/>
      </c>
      <c r="CI55" s="192"/>
      <c r="CJ55" s="189"/>
    </row>
    <row r="56" spans="1:88" ht="25.9" customHeight="1">
      <c r="A56" s="228" t="e">
        <f>VLOOKUP(D56,非表示_活動量と単位!$D$8:$E$75,2,FALSE)</f>
        <v>#N/A</v>
      </c>
      <c r="B56" s="125"/>
      <c r="C56" s="230"/>
      <c r="D56" s="111"/>
      <c r="E56" s="397"/>
      <c r="F56" s="611" t="str">
        <f t="shared" si="19"/>
        <v/>
      </c>
      <c r="G56" s="641" t="str">
        <f t="shared" si="20"/>
        <v/>
      </c>
      <c r="H56" s="390" t="str">
        <f t="shared" si="21"/>
        <v/>
      </c>
      <c r="I56" s="642" t="str">
        <f t="shared" si="22"/>
        <v/>
      </c>
      <c r="J56" s="392" t="str">
        <f t="shared" si="23"/>
        <v/>
      </c>
      <c r="K56" s="642" t="str">
        <f t="shared" si="24"/>
        <v/>
      </c>
      <c r="L56" s="643" t="str">
        <f t="shared" si="25"/>
        <v/>
      </c>
      <c r="M56" s="181"/>
      <c r="N56" s="621" t="str">
        <f t="shared" si="26"/>
        <v/>
      </c>
      <c r="O56" s="630"/>
      <c r="P56" s="623"/>
      <c r="Q56" s="484"/>
      <c r="R56" s="485"/>
      <c r="S56" s="485"/>
      <c r="T56" s="486"/>
      <c r="U56" s="486"/>
      <c r="V56" s="486"/>
      <c r="W56" s="486"/>
      <c r="X56" s="486"/>
      <c r="Y56" s="486"/>
      <c r="Z56" s="486"/>
      <c r="AA56" s="486"/>
      <c r="AB56" s="631"/>
      <c r="AC56" s="627"/>
      <c r="AD56" s="628" t="str">
        <f t="shared" si="27"/>
        <v/>
      </c>
      <c r="AE56" s="629" t="str">
        <f t="shared" si="28"/>
        <v/>
      </c>
      <c r="CI56" s="192"/>
      <c r="CJ56" s="189"/>
    </row>
    <row r="57" spans="1:88" ht="25.9" customHeight="1">
      <c r="A57" s="228" t="e">
        <f>VLOOKUP(D57,非表示_活動量と単位!$D$8:$E$75,2,FALSE)</f>
        <v>#N/A</v>
      </c>
      <c r="B57" s="125"/>
      <c r="C57" s="230"/>
      <c r="D57" s="111"/>
      <c r="E57" s="397"/>
      <c r="F57" s="611" t="str">
        <f t="shared" si="19"/>
        <v/>
      </c>
      <c r="G57" s="641" t="str">
        <f t="shared" si="20"/>
        <v/>
      </c>
      <c r="H57" s="390" t="str">
        <f t="shared" si="21"/>
        <v/>
      </c>
      <c r="I57" s="642" t="str">
        <f t="shared" si="22"/>
        <v/>
      </c>
      <c r="J57" s="392" t="str">
        <f t="shared" si="23"/>
        <v/>
      </c>
      <c r="K57" s="642" t="str">
        <f t="shared" si="24"/>
        <v/>
      </c>
      <c r="L57" s="643" t="str">
        <f t="shared" si="25"/>
        <v/>
      </c>
      <c r="M57" s="181"/>
      <c r="N57" s="621" t="str">
        <f t="shared" si="26"/>
        <v/>
      </c>
      <c r="O57" s="630"/>
      <c r="P57" s="623"/>
      <c r="Q57" s="484"/>
      <c r="R57" s="485"/>
      <c r="S57" s="485"/>
      <c r="T57" s="486"/>
      <c r="U57" s="486"/>
      <c r="V57" s="486"/>
      <c r="W57" s="486"/>
      <c r="X57" s="486"/>
      <c r="Y57" s="486"/>
      <c r="Z57" s="486"/>
      <c r="AA57" s="486"/>
      <c r="AB57" s="631"/>
      <c r="AC57" s="627"/>
      <c r="AD57" s="628" t="str">
        <f t="shared" si="27"/>
        <v/>
      </c>
      <c r="AE57" s="629" t="str">
        <f t="shared" si="28"/>
        <v/>
      </c>
      <c r="CI57" s="192"/>
      <c r="CJ57" s="189"/>
    </row>
    <row r="58" spans="1:88" ht="25.9" customHeight="1">
      <c r="A58" s="228" t="e">
        <f>VLOOKUP(D58,非表示_活動量と単位!$D$8:$E$75,2,FALSE)</f>
        <v>#N/A</v>
      </c>
      <c r="B58" s="125"/>
      <c r="C58" s="230"/>
      <c r="D58" s="111"/>
      <c r="E58" s="397"/>
      <c r="F58" s="611" t="str">
        <f t="shared" si="19"/>
        <v/>
      </c>
      <c r="G58" s="641" t="str">
        <f t="shared" si="20"/>
        <v/>
      </c>
      <c r="H58" s="390" t="str">
        <f t="shared" si="21"/>
        <v/>
      </c>
      <c r="I58" s="642" t="str">
        <f t="shared" si="22"/>
        <v/>
      </c>
      <c r="J58" s="392" t="str">
        <f t="shared" si="23"/>
        <v/>
      </c>
      <c r="K58" s="642" t="str">
        <f t="shared" si="24"/>
        <v/>
      </c>
      <c r="L58" s="643" t="str">
        <f t="shared" si="25"/>
        <v/>
      </c>
      <c r="M58" s="181"/>
      <c r="N58" s="621" t="str">
        <f t="shared" si="26"/>
        <v/>
      </c>
      <c r="O58" s="630"/>
      <c r="P58" s="623"/>
      <c r="Q58" s="484"/>
      <c r="R58" s="485"/>
      <c r="S58" s="485"/>
      <c r="T58" s="486"/>
      <c r="U58" s="486"/>
      <c r="V58" s="486"/>
      <c r="W58" s="486"/>
      <c r="X58" s="486"/>
      <c r="Y58" s="486"/>
      <c r="Z58" s="486"/>
      <c r="AA58" s="486"/>
      <c r="AB58" s="631"/>
      <c r="AC58" s="627"/>
      <c r="AD58" s="628" t="str">
        <f t="shared" si="27"/>
        <v/>
      </c>
      <c r="AE58" s="629" t="str">
        <f t="shared" si="28"/>
        <v/>
      </c>
      <c r="CI58" s="192"/>
      <c r="CJ58" s="189"/>
    </row>
    <row r="59" spans="1:88" ht="25.9" customHeight="1">
      <c r="A59" s="228" t="e">
        <f>VLOOKUP(D59,非表示_活動量と単位!$D$8:$E$75,2,FALSE)</f>
        <v>#N/A</v>
      </c>
      <c r="B59" s="125"/>
      <c r="C59" s="230"/>
      <c r="D59" s="111"/>
      <c r="E59" s="397"/>
      <c r="F59" s="611" t="str">
        <f t="shared" si="19"/>
        <v/>
      </c>
      <c r="G59" s="641" t="str">
        <f t="shared" si="20"/>
        <v/>
      </c>
      <c r="H59" s="390" t="str">
        <f t="shared" si="21"/>
        <v/>
      </c>
      <c r="I59" s="642" t="str">
        <f t="shared" si="22"/>
        <v/>
      </c>
      <c r="J59" s="392" t="str">
        <f t="shared" si="23"/>
        <v/>
      </c>
      <c r="K59" s="642" t="str">
        <f t="shared" si="24"/>
        <v/>
      </c>
      <c r="L59" s="643" t="str">
        <f t="shared" si="25"/>
        <v/>
      </c>
      <c r="M59" s="181"/>
      <c r="N59" s="621" t="str">
        <f t="shared" si="26"/>
        <v/>
      </c>
      <c r="O59" s="622"/>
      <c r="P59" s="623"/>
      <c r="Q59" s="624"/>
      <c r="R59" s="625"/>
      <c r="S59" s="625"/>
      <c r="T59" s="625"/>
      <c r="U59" s="625"/>
      <c r="V59" s="625"/>
      <c r="W59" s="625"/>
      <c r="X59" s="625"/>
      <c r="Y59" s="625"/>
      <c r="Z59" s="625"/>
      <c r="AA59" s="625"/>
      <c r="AB59" s="626"/>
      <c r="AC59" s="627"/>
      <c r="AD59" s="628" t="str">
        <f t="shared" si="27"/>
        <v/>
      </c>
      <c r="AE59" s="629" t="str">
        <f t="shared" ref="AE59:AE80" si="29">IF($D59="","",IF(AD59="---","---",IF(OR($D59="系統電力",$D59="産業用蒸気",$D59="温水",$D59="冷水",$D59="蒸気（産業用以外）"),F59*VLOOKUP($D59,GJ換算係数,2,FALSE),F59*H59)))</f>
        <v/>
      </c>
      <c r="CI59" s="192"/>
      <c r="CJ59" s="189"/>
    </row>
    <row r="60" spans="1:88" ht="25.9" customHeight="1">
      <c r="A60" s="228" t="e">
        <f>VLOOKUP(D60,非表示_活動量と単位!$D$8:$E$75,2,FALSE)</f>
        <v>#N/A</v>
      </c>
      <c r="B60" s="125"/>
      <c r="C60" s="230"/>
      <c r="D60" s="111"/>
      <c r="E60" s="397"/>
      <c r="F60" s="611" t="str">
        <f t="shared" si="19"/>
        <v/>
      </c>
      <c r="G60" s="641" t="str">
        <f t="shared" si="20"/>
        <v/>
      </c>
      <c r="H60" s="390" t="str">
        <f t="shared" si="21"/>
        <v/>
      </c>
      <c r="I60" s="642" t="str">
        <f t="shared" si="22"/>
        <v/>
      </c>
      <c r="J60" s="392" t="str">
        <f t="shared" si="23"/>
        <v/>
      </c>
      <c r="K60" s="642" t="str">
        <f t="shared" si="24"/>
        <v/>
      </c>
      <c r="L60" s="643" t="str">
        <f t="shared" si="25"/>
        <v/>
      </c>
      <c r="M60" s="181"/>
      <c r="N60" s="621" t="str">
        <f t="shared" si="26"/>
        <v/>
      </c>
      <c r="O60" s="622"/>
      <c r="P60" s="623"/>
      <c r="Q60" s="624"/>
      <c r="R60" s="625"/>
      <c r="S60" s="625"/>
      <c r="T60" s="625"/>
      <c r="U60" s="625"/>
      <c r="V60" s="625"/>
      <c r="W60" s="625"/>
      <c r="X60" s="625"/>
      <c r="Y60" s="625"/>
      <c r="Z60" s="625"/>
      <c r="AA60" s="625"/>
      <c r="AB60" s="626"/>
      <c r="AC60" s="627"/>
      <c r="AD60" s="628" t="str">
        <f t="shared" si="27"/>
        <v/>
      </c>
      <c r="AE60" s="629" t="str">
        <f t="shared" si="29"/>
        <v/>
      </c>
      <c r="CI60" s="192"/>
      <c r="CJ60" s="189"/>
    </row>
    <row r="61" spans="1:88" ht="25.9" customHeight="1">
      <c r="A61" s="228" t="e">
        <f>VLOOKUP(D61,非表示_活動量と単位!$D$8:$E$75,2,FALSE)</f>
        <v>#N/A</v>
      </c>
      <c r="B61" s="125"/>
      <c r="C61" s="230"/>
      <c r="D61" s="111"/>
      <c r="E61" s="397"/>
      <c r="F61" s="611" t="str">
        <f t="shared" si="19"/>
        <v/>
      </c>
      <c r="G61" s="641" t="str">
        <f t="shared" si="20"/>
        <v/>
      </c>
      <c r="H61" s="390" t="str">
        <f t="shared" si="21"/>
        <v/>
      </c>
      <c r="I61" s="642" t="str">
        <f t="shared" si="22"/>
        <v/>
      </c>
      <c r="J61" s="392" t="str">
        <f t="shared" si="23"/>
        <v/>
      </c>
      <c r="K61" s="642" t="str">
        <f t="shared" si="24"/>
        <v/>
      </c>
      <c r="L61" s="643" t="str">
        <f t="shared" si="25"/>
        <v/>
      </c>
      <c r="M61" s="181"/>
      <c r="N61" s="621" t="str">
        <f t="shared" si="26"/>
        <v/>
      </c>
      <c r="O61" s="622"/>
      <c r="P61" s="623"/>
      <c r="Q61" s="624"/>
      <c r="R61" s="625"/>
      <c r="S61" s="625"/>
      <c r="T61" s="625"/>
      <c r="U61" s="625"/>
      <c r="V61" s="625"/>
      <c r="W61" s="625"/>
      <c r="X61" s="625"/>
      <c r="Y61" s="625"/>
      <c r="Z61" s="625"/>
      <c r="AA61" s="625"/>
      <c r="AB61" s="626"/>
      <c r="AC61" s="627"/>
      <c r="AD61" s="628" t="str">
        <f t="shared" si="27"/>
        <v/>
      </c>
      <c r="AE61" s="629" t="str">
        <f t="shared" si="29"/>
        <v/>
      </c>
      <c r="CI61" s="192"/>
      <c r="CJ61" s="189"/>
    </row>
    <row r="62" spans="1:88" ht="25.9" customHeight="1" thickBot="1">
      <c r="A62" s="228" t="e">
        <f>VLOOKUP(D62,非表示_活動量と単位!$D$8:$E$75,2,FALSE)</f>
        <v>#N/A</v>
      </c>
      <c r="B62" s="125"/>
      <c r="C62" s="230"/>
      <c r="D62" s="111"/>
      <c r="E62" s="397"/>
      <c r="F62" s="611" t="str">
        <f t="shared" si="19"/>
        <v/>
      </c>
      <c r="G62" s="641" t="str">
        <f t="shared" si="20"/>
        <v/>
      </c>
      <c r="H62" s="390" t="str">
        <f t="shared" si="21"/>
        <v/>
      </c>
      <c r="I62" s="642" t="str">
        <f t="shared" si="22"/>
        <v/>
      </c>
      <c r="J62" s="392" t="str">
        <f t="shared" si="23"/>
        <v/>
      </c>
      <c r="K62" s="642" t="str">
        <f t="shared" si="24"/>
        <v/>
      </c>
      <c r="L62" s="643" t="str">
        <f t="shared" si="25"/>
        <v/>
      </c>
      <c r="M62" s="181"/>
      <c r="N62" s="621" t="str">
        <f t="shared" si="26"/>
        <v/>
      </c>
      <c r="O62" s="622"/>
      <c r="P62" s="623"/>
      <c r="Q62" s="624"/>
      <c r="R62" s="625"/>
      <c r="S62" s="625"/>
      <c r="T62" s="625"/>
      <c r="U62" s="625"/>
      <c r="V62" s="625"/>
      <c r="W62" s="625"/>
      <c r="X62" s="625"/>
      <c r="Y62" s="625"/>
      <c r="Z62" s="625"/>
      <c r="AA62" s="625"/>
      <c r="AB62" s="626"/>
      <c r="AC62" s="627"/>
      <c r="AD62" s="628" t="str">
        <f t="shared" si="27"/>
        <v/>
      </c>
      <c r="AE62" s="629" t="str">
        <f t="shared" si="29"/>
        <v/>
      </c>
      <c r="CI62" s="192"/>
      <c r="CJ62" s="189"/>
    </row>
    <row r="63" spans="1:88" ht="25.9" customHeight="1">
      <c r="A63" s="228" t="e">
        <f>VLOOKUP(D63,非表示_活動量と単位!$D$8:$E$75,2,FALSE)</f>
        <v>#N/A</v>
      </c>
      <c r="B63" s="125"/>
      <c r="C63" s="230"/>
      <c r="D63" s="111"/>
      <c r="E63" s="396"/>
      <c r="F63" s="610" t="str">
        <f t="shared" si="19"/>
        <v/>
      </c>
      <c r="G63" s="641" t="str">
        <f t="shared" si="20"/>
        <v/>
      </c>
      <c r="H63" s="390" t="str">
        <f t="shared" si="21"/>
        <v/>
      </c>
      <c r="I63" s="642" t="str">
        <f t="shared" si="22"/>
        <v/>
      </c>
      <c r="J63" s="392" t="str">
        <f t="shared" si="23"/>
        <v/>
      </c>
      <c r="K63" s="642" t="str">
        <f t="shared" si="24"/>
        <v/>
      </c>
      <c r="L63" s="643" t="str">
        <f t="shared" si="25"/>
        <v/>
      </c>
      <c r="M63" s="181"/>
      <c r="N63" s="621" t="str">
        <f t="shared" si="26"/>
        <v/>
      </c>
      <c r="O63" s="622"/>
      <c r="P63" s="623"/>
      <c r="Q63" s="624"/>
      <c r="R63" s="625"/>
      <c r="S63" s="625"/>
      <c r="T63" s="625"/>
      <c r="U63" s="625"/>
      <c r="V63" s="625"/>
      <c r="W63" s="625"/>
      <c r="X63" s="625"/>
      <c r="Y63" s="625"/>
      <c r="Z63" s="625"/>
      <c r="AA63" s="625"/>
      <c r="AB63" s="626"/>
      <c r="AC63" s="627"/>
      <c r="AD63" s="628" t="str">
        <f t="shared" si="27"/>
        <v/>
      </c>
      <c r="AE63" s="629" t="str">
        <f t="shared" si="29"/>
        <v/>
      </c>
      <c r="CI63" s="192"/>
      <c r="CJ63" s="189"/>
    </row>
    <row r="64" spans="1:88" ht="25.9" hidden="1" customHeight="1">
      <c r="A64" s="228" t="e">
        <f>VLOOKUP(D64,非表示_活動量と単位!$D$8:$E$75,2,FALSE)</f>
        <v>#N/A</v>
      </c>
      <c r="B64" s="125"/>
      <c r="C64" s="230"/>
      <c r="D64" s="111"/>
      <c r="E64" s="397"/>
      <c r="F64" s="611" t="str">
        <f t="shared" si="19"/>
        <v/>
      </c>
      <c r="G64" s="641" t="str">
        <f t="shared" si="20"/>
        <v/>
      </c>
      <c r="H64" s="390" t="str">
        <f t="shared" si="21"/>
        <v/>
      </c>
      <c r="I64" s="642" t="str">
        <f t="shared" si="22"/>
        <v/>
      </c>
      <c r="J64" s="392" t="str">
        <f t="shared" si="23"/>
        <v/>
      </c>
      <c r="K64" s="642" t="str">
        <f t="shared" si="24"/>
        <v/>
      </c>
      <c r="L64" s="643" t="str">
        <f t="shared" si="25"/>
        <v/>
      </c>
      <c r="M64" s="181"/>
      <c r="N64" s="621" t="str">
        <f t="shared" si="26"/>
        <v/>
      </c>
      <c r="O64" s="622"/>
      <c r="P64" s="623"/>
      <c r="Q64" s="624"/>
      <c r="R64" s="625"/>
      <c r="S64" s="625"/>
      <c r="T64" s="625"/>
      <c r="U64" s="625"/>
      <c r="V64" s="625"/>
      <c r="W64" s="625"/>
      <c r="X64" s="625"/>
      <c r="Y64" s="625"/>
      <c r="Z64" s="625"/>
      <c r="AA64" s="625"/>
      <c r="AB64" s="626"/>
      <c r="AC64" s="627"/>
      <c r="AD64" s="628" t="str">
        <f t="shared" si="27"/>
        <v/>
      </c>
      <c r="AE64" s="629" t="str">
        <f t="shared" si="29"/>
        <v/>
      </c>
      <c r="CI64" s="192"/>
      <c r="CJ64" s="189"/>
    </row>
    <row r="65" spans="1:88" ht="25.9" customHeight="1">
      <c r="A65" s="228" t="e">
        <f>VLOOKUP(D65,非表示_活動量と単位!$D$8:$E$75,2,FALSE)</f>
        <v>#N/A</v>
      </c>
      <c r="B65" s="125"/>
      <c r="C65" s="230"/>
      <c r="D65" s="111"/>
      <c r="E65" s="397"/>
      <c r="F65" s="611" t="str">
        <f t="shared" si="19"/>
        <v/>
      </c>
      <c r="G65" s="641" t="str">
        <f t="shared" si="20"/>
        <v/>
      </c>
      <c r="H65" s="390" t="str">
        <f t="shared" si="21"/>
        <v/>
      </c>
      <c r="I65" s="642" t="str">
        <f t="shared" si="22"/>
        <v/>
      </c>
      <c r="J65" s="392" t="str">
        <f t="shared" si="23"/>
        <v/>
      </c>
      <c r="K65" s="642" t="str">
        <f t="shared" si="24"/>
        <v/>
      </c>
      <c r="L65" s="643" t="str">
        <f t="shared" si="25"/>
        <v/>
      </c>
      <c r="M65" s="181"/>
      <c r="N65" s="621" t="str">
        <f t="shared" si="26"/>
        <v/>
      </c>
      <c r="O65" s="622"/>
      <c r="P65" s="623"/>
      <c r="Q65" s="624"/>
      <c r="R65" s="625"/>
      <c r="S65" s="625"/>
      <c r="T65" s="625"/>
      <c r="U65" s="625"/>
      <c r="V65" s="625"/>
      <c r="W65" s="625"/>
      <c r="X65" s="625"/>
      <c r="Y65" s="625"/>
      <c r="Z65" s="625"/>
      <c r="AA65" s="625"/>
      <c r="AB65" s="626"/>
      <c r="AC65" s="627"/>
      <c r="AD65" s="628" t="str">
        <f t="shared" si="27"/>
        <v/>
      </c>
      <c r="AE65" s="629" t="str">
        <f t="shared" si="29"/>
        <v/>
      </c>
      <c r="CI65" s="192"/>
      <c r="CJ65" s="189"/>
    </row>
    <row r="66" spans="1:88" ht="25.9" customHeight="1">
      <c r="A66" s="228" t="e">
        <f>VLOOKUP(D66,非表示_活動量と単位!$D$8:$E$75,2,FALSE)</f>
        <v>#N/A</v>
      </c>
      <c r="B66" s="125"/>
      <c r="C66" s="230"/>
      <c r="D66" s="111"/>
      <c r="E66" s="397"/>
      <c r="F66" s="611" t="str">
        <f t="shared" si="19"/>
        <v/>
      </c>
      <c r="G66" s="641" t="str">
        <f t="shared" si="20"/>
        <v/>
      </c>
      <c r="H66" s="390" t="str">
        <f t="shared" si="21"/>
        <v/>
      </c>
      <c r="I66" s="642" t="str">
        <f t="shared" si="22"/>
        <v/>
      </c>
      <c r="J66" s="392" t="str">
        <f t="shared" si="23"/>
        <v/>
      </c>
      <c r="K66" s="642" t="str">
        <f t="shared" si="24"/>
        <v/>
      </c>
      <c r="L66" s="643" t="str">
        <f t="shared" si="25"/>
        <v/>
      </c>
      <c r="M66" s="181"/>
      <c r="N66" s="621" t="str">
        <f t="shared" si="26"/>
        <v/>
      </c>
      <c r="O66" s="630"/>
      <c r="P66" s="623"/>
      <c r="Q66" s="484"/>
      <c r="R66" s="485"/>
      <c r="S66" s="485"/>
      <c r="T66" s="486"/>
      <c r="U66" s="486"/>
      <c r="V66" s="486"/>
      <c r="W66" s="486"/>
      <c r="X66" s="486"/>
      <c r="Y66" s="486"/>
      <c r="Z66" s="486"/>
      <c r="AA66" s="486"/>
      <c r="AB66" s="631"/>
      <c r="AC66" s="627"/>
      <c r="AD66" s="628" t="str">
        <f t="shared" si="27"/>
        <v/>
      </c>
      <c r="AE66" s="629" t="str">
        <f t="shared" si="29"/>
        <v/>
      </c>
      <c r="CI66" s="192"/>
      <c r="CJ66" s="189"/>
    </row>
    <row r="67" spans="1:88" ht="25.9" customHeight="1">
      <c r="A67" s="228" t="e">
        <f>VLOOKUP(D67,非表示_活動量と単位!$D$8:$E$75,2,FALSE)</f>
        <v>#N/A</v>
      </c>
      <c r="B67" s="125"/>
      <c r="C67" s="230"/>
      <c r="D67" s="111"/>
      <c r="E67" s="397"/>
      <c r="F67" s="611" t="str">
        <f t="shared" si="19"/>
        <v/>
      </c>
      <c r="G67" s="641" t="str">
        <f t="shared" si="20"/>
        <v/>
      </c>
      <c r="H67" s="390" t="str">
        <f t="shared" si="21"/>
        <v/>
      </c>
      <c r="I67" s="642" t="str">
        <f t="shared" si="22"/>
        <v/>
      </c>
      <c r="J67" s="392" t="str">
        <f t="shared" si="23"/>
        <v/>
      </c>
      <c r="K67" s="642" t="str">
        <f t="shared" si="24"/>
        <v/>
      </c>
      <c r="L67" s="643" t="str">
        <f t="shared" si="25"/>
        <v/>
      </c>
      <c r="M67" s="181"/>
      <c r="N67" s="621" t="str">
        <f t="shared" si="26"/>
        <v/>
      </c>
      <c r="O67" s="630"/>
      <c r="P67" s="623"/>
      <c r="Q67" s="484"/>
      <c r="R67" s="485"/>
      <c r="S67" s="485"/>
      <c r="T67" s="486"/>
      <c r="U67" s="486"/>
      <c r="V67" s="486"/>
      <c r="W67" s="486"/>
      <c r="X67" s="486"/>
      <c r="Y67" s="486"/>
      <c r="Z67" s="486"/>
      <c r="AA67" s="486"/>
      <c r="AB67" s="631"/>
      <c r="AC67" s="627"/>
      <c r="AD67" s="628" t="str">
        <f t="shared" si="27"/>
        <v/>
      </c>
      <c r="AE67" s="629" t="str">
        <f t="shared" si="29"/>
        <v/>
      </c>
      <c r="CI67" s="192"/>
      <c r="CJ67" s="189"/>
    </row>
    <row r="68" spans="1:88" ht="25.9" customHeight="1">
      <c r="A68" s="228" t="e">
        <f>VLOOKUP(D68,非表示_活動量と単位!$D$8:$E$75,2,FALSE)</f>
        <v>#N/A</v>
      </c>
      <c r="B68" s="125"/>
      <c r="C68" s="230"/>
      <c r="D68" s="111"/>
      <c r="E68" s="397"/>
      <c r="F68" s="611" t="str">
        <f t="shared" si="19"/>
        <v/>
      </c>
      <c r="G68" s="641" t="str">
        <f t="shared" si="20"/>
        <v/>
      </c>
      <c r="H68" s="390" t="str">
        <f t="shared" si="21"/>
        <v/>
      </c>
      <c r="I68" s="642" t="str">
        <f t="shared" si="22"/>
        <v/>
      </c>
      <c r="J68" s="392" t="str">
        <f t="shared" si="23"/>
        <v/>
      </c>
      <c r="K68" s="642" t="str">
        <f t="shared" si="24"/>
        <v/>
      </c>
      <c r="L68" s="643" t="str">
        <f t="shared" si="25"/>
        <v/>
      </c>
      <c r="M68" s="181"/>
      <c r="N68" s="621" t="str">
        <f t="shared" si="26"/>
        <v/>
      </c>
      <c r="O68" s="630"/>
      <c r="P68" s="623"/>
      <c r="Q68" s="484"/>
      <c r="R68" s="485"/>
      <c r="S68" s="485"/>
      <c r="T68" s="486"/>
      <c r="U68" s="486"/>
      <c r="V68" s="486"/>
      <c r="W68" s="486"/>
      <c r="X68" s="486"/>
      <c r="Y68" s="486"/>
      <c r="Z68" s="486"/>
      <c r="AA68" s="486"/>
      <c r="AB68" s="631"/>
      <c r="AC68" s="627"/>
      <c r="AD68" s="628" t="str">
        <f t="shared" si="27"/>
        <v/>
      </c>
      <c r="AE68" s="629" t="str">
        <f t="shared" si="29"/>
        <v/>
      </c>
      <c r="CI68" s="192"/>
      <c r="CJ68" s="189"/>
    </row>
    <row r="69" spans="1:88" ht="25.9" customHeight="1">
      <c r="A69" s="228" t="e">
        <f>VLOOKUP(D69,非表示_活動量と単位!$D$8:$E$75,2,FALSE)</f>
        <v>#N/A</v>
      </c>
      <c r="B69" s="125"/>
      <c r="C69" s="230"/>
      <c r="D69" s="111"/>
      <c r="E69" s="397"/>
      <c r="F69" s="611" t="str">
        <f t="shared" si="19"/>
        <v/>
      </c>
      <c r="G69" s="641" t="str">
        <f t="shared" si="20"/>
        <v/>
      </c>
      <c r="H69" s="390" t="str">
        <f t="shared" si="21"/>
        <v/>
      </c>
      <c r="I69" s="642" t="str">
        <f t="shared" si="22"/>
        <v/>
      </c>
      <c r="J69" s="392" t="str">
        <f t="shared" si="23"/>
        <v/>
      </c>
      <c r="K69" s="642" t="str">
        <f t="shared" si="24"/>
        <v/>
      </c>
      <c r="L69" s="643" t="str">
        <f t="shared" si="25"/>
        <v/>
      </c>
      <c r="M69" s="181"/>
      <c r="N69" s="621" t="str">
        <f t="shared" si="26"/>
        <v/>
      </c>
      <c r="O69" s="630"/>
      <c r="P69" s="623"/>
      <c r="Q69" s="484"/>
      <c r="R69" s="485"/>
      <c r="S69" s="485"/>
      <c r="T69" s="486"/>
      <c r="U69" s="486"/>
      <c r="V69" s="486"/>
      <c r="W69" s="486"/>
      <c r="X69" s="486"/>
      <c r="Y69" s="486"/>
      <c r="Z69" s="486"/>
      <c r="AA69" s="486"/>
      <c r="AB69" s="631"/>
      <c r="AC69" s="627"/>
      <c r="AD69" s="628" t="str">
        <f t="shared" si="27"/>
        <v/>
      </c>
      <c r="AE69" s="629" t="str">
        <f t="shared" si="29"/>
        <v/>
      </c>
      <c r="CI69" s="192"/>
      <c r="CJ69" s="189"/>
    </row>
    <row r="70" spans="1:88" ht="25.9" customHeight="1">
      <c r="A70" s="228" t="e">
        <f>VLOOKUP(D70,非表示_活動量と単位!$D$8:$E$75,2,FALSE)</f>
        <v>#N/A</v>
      </c>
      <c r="B70" s="125"/>
      <c r="C70" s="230"/>
      <c r="D70" s="111"/>
      <c r="E70" s="397"/>
      <c r="F70" s="611" t="str">
        <f t="shared" si="19"/>
        <v/>
      </c>
      <c r="G70" s="641" t="str">
        <f t="shared" si="20"/>
        <v/>
      </c>
      <c r="H70" s="390" t="str">
        <f t="shared" si="21"/>
        <v/>
      </c>
      <c r="I70" s="642" t="str">
        <f t="shared" si="22"/>
        <v/>
      </c>
      <c r="J70" s="392" t="str">
        <f t="shared" si="23"/>
        <v/>
      </c>
      <c r="K70" s="642" t="str">
        <f t="shared" si="24"/>
        <v/>
      </c>
      <c r="L70" s="643" t="str">
        <f t="shared" si="25"/>
        <v/>
      </c>
      <c r="M70" s="181"/>
      <c r="N70" s="621" t="str">
        <f t="shared" si="26"/>
        <v/>
      </c>
      <c r="O70" s="630"/>
      <c r="P70" s="623"/>
      <c r="Q70" s="484"/>
      <c r="R70" s="485"/>
      <c r="S70" s="485"/>
      <c r="T70" s="486"/>
      <c r="U70" s="486"/>
      <c r="V70" s="486"/>
      <c r="W70" s="486"/>
      <c r="X70" s="486"/>
      <c r="Y70" s="486"/>
      <c r="Z70" s="486"/>
      <c r="AA70" s="486"/>
      <c r="AB70" s="631"/>
      <c r="AC70" s="627"/>
      <c r="AD70" s="628" t="str">
        <f t="shared" si="27"/>
        <v/>
      </c>
      <c r="AE70" s="629" t="str">
        <f t="shared" si="29"/>
        <v/>
      </c>
      <c r="CI70" s="192"/>
      <c r="CJ70" s="189"/>
    </row>
    <row r="71" spans="1:88" ht="25.9" customHeight="1">
      <c r="A71" s="228" t="e">
        <f>VLOOKUP(D71,非表示_活動量と単位!$D$8:$E$75,2,FALSE)</f>
        <v>#N/A</v>
      </c>
      <c r="B71" s="125"/>
      <c r="C71" s="230"/>
      <c r="D71" s="111"/>
      <c r="E71" s="397"/>
      <c r="F71" s="611" t="str">
        <f t="shared" si="19"/>
        <v/>
      </c>
      <c r="G71" s="641" t="str">
        <f t="shared" si="20"/>
        <v/>
      </c>
      <c r="H71" s="390" t="str">
        <f t="shared" si="21"/>
        <v/>
      </c>
      <c r="I71" s="642" t="str">
        <f t="shared" si="22"/>
        <v/>
      </c>
      <c r="J71" s="392" t="str">
        <f t="shared" si="23"/>
        <v/>
      </c>
      <c r="K71" s="642" t="str">
        <f t="shared" si="24"/>
        <v/>
      </c>
      <c r="L71" s="643" t="str">
        <f t="shared" si="25"/>
        <v/>
      </c>
      <c r="M71" s="181"/>
      <c r="N71" s="621" t="str">
        <f t="shared" si="26"/>
        <v/>
      </c>
      <c r="O71" s="622"/>
      <c r="P71" s="623"/>
      <c r="Q71" s="624"/>
      <c r="R71" s="625"/>
      <c r="S71" s="625"/>
      <c r="T71" s="625"/>
      <c r="U71" s="625"/>
      <c r="V71" s="625"/>
      <c r="W71" s="625"/>
      <c r="X71" s="625"/>
      <c r="Y71" s="625"/>
      <c r="Z71" s="625"/>
      <c r="AA71" s="625"/>
      <c r="AB71" s="626"/>
      <c r="AC71" s="627"/>
      <c r="AD71" s="628" t="str">
        <f t="shared" si="27"/>
        <v/>
      </c>
      <c r="AE71" s="629" t="str">
        <f t="shared" ref="AE71:AE72" si="30">IF($D71="","",IF(AD71="---","---",IF(OR($D71="系統電力",$D71="産業用蒸気",$D71="温水",$D71="冷水",$D71="蒸気（産業用以外）"),F71*VLOOKUP($D71,GJ換算係数,2,FALSE),F71*H71)))</f>
        <v/>
      </c>
      <c r="CI71" s="192"/>
      <c r="CJ71" s="189"/>
    </row>
    <row r="72" spans="1:88" ht="25.9" customHeight="1" thickBot="1">
      <c r="A72" s="228" t="e">
        <f>VLOOKUP(D72,非表示_活動量と単位!$D$8:$E$75,2,FALSE)</f>
        <v>#N/A</v>
      </c>
      <c r="B72" s="125"/>
      <c r="C72" s="230"/>
      <c r="D72" s="111"/>
      <c r="E72" s="398"/>
      <c r="F72" s="665" t="str">
        <f t="shared" si="19"/>
        <v/>
      </c>
      <c r="G72" s="641" t="str">
        <f t="shared" si="20"/>
        <v/>
      </c>
      <c r="H72" s="390" t="str">
        <f t="shared" si="21"/>
        <v/>
      </c>
      <c r="I72" s="642" t="str">
        <f t="shared" si="22"/>
        <v/>
      </c>
      <c r="J72" s="392" t="str">
        <f t="shared" si="23"/>
        <v/>
      </c>
      <c r="K72" s="642" t="str">
        <f t="shared" si="24"/>
        <v/>
      </c>
      <c r="L72" s="643" t="str">
        <f t="shared" si="25"/>
        <v/>
      </c>
      <c r="M72" s="181"/>
      <c r="N72" s="621" t="str">
        <f t="shared" si="26"/>
        <v/>
      </c>
      <c r="O72" s="622"/>
      <c r="P72" s="623"/>
      <c r="Q72" s="624"/>
      <c r="R72" s="625"/>
      <c r="S72" s="625"/>
      <c r="T72" s="625"/>
      <c r="U72" s="625"/>
      <c r="V72" s="625"/>
      <c r="W72" s="625"/>
      <c r="X72" s="625"/>
      <c r="Y72" s="625"/>
      <c r="Z72" s="625"/>
      <c r="AA72" s="625"/>
      <c r="AB72" s="626"/>
      <c r="AC72" s="627"/>
      <c r="AD72" s="628" t="str">
        <f t="shared" si="27"/>
        <v/>
      </c>
      <c r="AE72" s="629" t="str">
        <f t="shared" si="30"/>
        <v/>
      </c>
      <c r="CI72" s="192"/>
      <c r="CJ72" s="189"/>
    </row>
    <row r="73" spans="1:88" ht="25.9" customHeight="1">
      <c r="A73" s="228" t="e">
        <f>VLOOKUP(D73,非表示_活動量と単位!$D$8:$E$75,2,FALSE)</f>
        <v>#N/A</v>
      </c>
      <c r="B73" s="125"/>
      <c r="C73" s="230"/>
      <c r="D73" s="111"/>
      <c r="E73" s="397"/>
      <c r="F73" s="670"/>
      <c r="G73" s="641" t="str">
        <f t="shared" si="20"/>
        <v/>
      </c>
      <c r="H73" s="390" t="str">
        <f t="shared" si="21"/>
        <v/>
      </c>
      <c r="I73" s="642" t="str">
        <f t="shared" si="22"/>
        <v/>
      </c>
      <c r="J73" s="392" t="str">
        <f t="shared" si="23"/>
        <v/>
      </c>
      <c r="K73" s="642" t="str">
        <f t="shared" si="24"/>
        <v/>
      </c>
      <c r="L73" s="643" t="str">
        <f t="shared" si="25"/>
        <v/>
      </c>
      <c r="M73" s="181"/>
      <c r="N73" s="621" t="str">
        <f t="shared" si="26"/>
        <v/>
      </c>
      <c r="O73" s="622"/>
      <c r="P73" s="623"/>
      <c r="Q73" s="624"/>
      <c r="R73" s="625"/>
      <c r="S73" s="625"/>
      <c r="T73" s="625"/>
      <c r="U73" s="625"/>
      <c r="V73" s="625"/>
      <c r="W73" s="625"/>
      <c r="X73" s="625"/>
      <c r="Y73" s="625"/>
      <c r="Z73" s="625"/>
      <c r="AA73" s="625"/>
      <c r="AB73" s="626"/>
      <c r="AC73" s="627"/>
      <c r="AD73" s="628" t="str">
        <f t="shared" si="27"/>
        <v/>
      </c>
      <c r="AE73" s="629" t="str">
        <f t="shared" si="29"/>
        <v/>
      </c>
      <c r="CI73" s="192"/>
      <c r="CJ73" s="189"/>
    </row>
    <row r="74" spans="1:88" ht="25.9" hidden="1" customHeight="1">
      <c r="A74" s="228" t="e">
        <f>VLOOKUP(D74,非表示_活動量と単位!$D$8:$E$75,2,FALSE)</f>
        <v>#N/A</v>
      </c>
      <c r="B74" s="125"/>
      <c r="C74" s="230"/>
      <c r="D74" s="111"/>
      <c r="E74" s="397"/>
      <c r="F74" s="670"/>
      <c r="G74" s="641" t="str">
        <f t="shared" si="20"/>
        <v/>
      </c>
      <c r="H74" s="390" t="str">
        <f t="shared" si="21"/>
        <v/>
      </c>
      <c r="I74" s="642" t="str">
        <f t="shared" si="22"/>
        <v/>
      </c>
      <c r="J74" s="392" t="str">
        <f t="shared" si="23"/>
        <v/>
      </c>
      <c r="K74" s="642" t="str">
        <f t="shared" si="24"/>
        <v/>
      </c>
      <c r="L74" s="643" t="str">
        <f t="shared" si="25"/>
        <v/>
      </c>
      <c r="M74" s="181"/>
      <c r="N74" s="621" t="str">
        <f t="shared" si="26"/>
        <v/>
      </c>
      <c r="O74" s="622"/>
      <c r="P74" s="623"/>
      <c r="Q74" s="624"/>
      <c r="R74" s="625"/>
      <c r="S74" s="625"/>
      <c r="T74" s="625"/>
      <c r="U74" s="625"/>
      <c r="V74" s="625"/>
      <c r="W74" s="625"/>
      <c r="X74" s="625"/>
      <c r="Y74" s="625"/>
      <c r="Z74" s="625"/>
      <c r="AA74" s="625"/>
      <c r="AB74" s="626"/>
      <c r="AC74" s="627"/>
      <c r="AD74" s="628" t="str">
        <f t="shared" si="27"/>
        <v/>
      </c>
      <c r="AE74" s="629" t="str">
        <f t="shared" si="29"/>
        <v/>
      </c>
      <c r="CI74" s="192"/>
      <c r="CJ74" s="189"/>
    </row>
    <row r="75" spans="1:88" ht="25.9" customHeight="1">
      <c r="A75" s="228" t="e">
        <f>VLOOKUP(D75,非表示_活動量と単位!$D$8:$E$75,2,FALSE)</f>
        <v>#N/A</v>
      </c>
      <c r="B75" s="125"/>
      <c r="C75" s="230"/>
      <c r="D75" s="111"/>
      <c r="E75" s="397"/>
      <c r="F75" s="670"/>
      <c r="G75" s="641" t="str">
        <f t="shared" si="20"/>
        <v/>
      </c>
      <c r="H75" s="390" t="str">
        <f t="shared" si="21"/>
        <v/>
      </c>
      <c r="I75" s="642" t="str">
        <f t="shared" si="22"/>
        <v/>
      </c>
      <c r="J75" s="392" t="str">
        <f t="shared" si="23"/>
        <v/>
      </c>
      <c r="K75" s="642" t="str">
        <f t="shared" si="24"/>
        <v/>
      </c>
      <c r="L75" s="643" t="str">
        <f t="shared" si="25"/>
        <v/>
      </c>
      <c r="M75" s="181"/>
      <c r="N75" s="621" t="str">
        <f t="shared" si="26"/>
        <v/>
      </c>
      <c r="O75" s="622"/>
      <c r="P75" s="623"/>
      <c r="Q75" s="624"/>
      <c r="R75" s="625"/>
      <c r="S75" s="625"/>
      <c r="T75" s="625"/>
      <c r="U75" s="625"/>
      <c r="V75" s="625"/>
      <c r="W75" s="625"/>
      <c r="X75" s="625"/>
      <c r="Y75" s="625"/>
      <c r="Z75" s="625"/>
      <c r="AA75" s="625"/>
      <c r="AB75" s="626"/>
      <c r="AC75" s="627"/>
      <c r="AD75" s="628" t="str">
        <f t="shared" si="27"/>
        <v/>
      </c>
      <c r="AE75" s="629" t="str">
        <f t="shared" si="29"/>
        <v/>
      </c>
      <c r="CI75" s="192"/>
      <c r="CJ75" s="189"/>
    </row>
    <row r="76" spans="1:88" ht="25.9" customHeight="1">
      <c r="A76" s="228" t="e">
        <f>VLOOKUP(D76,非表示_活動量と単位!$D$8:$E$75,2,FALSE)</f>
        <v>#N/A</v>
      </c>
      <c r="B76" s="125"/>
      <c r="C76" s="230"/>
      <c r="D76" s="111"/>
      <c r="E76" s="397"/>
      <c r="F76" s="670"/>
      <c r="G76" s="641" t="str">
        <f t="shared" si="20"/>
        <v/>
      </c>
      <c r="H76" s="390" t="str">
        <f t="shared" si="21"/>
        <v/>
      </c>
      <c r="I76" s="642" t="str">
        <f t="shared" si="22"/>
        <v/>
      </c>
      <c r="J76" s="392" t="str">
        <f t="shared" si="23"/>
        <v/>
      </c>
      <c r="K76" s="642" t="str">
        <f t="shared" si="24"/>
        <v/>
      </c>
      <c r="L76" s="643" t="str">
        <f t="shared" si="25"/>
        <v/>
      </c>
      <c r="M76" s="181"/>
      <c r="N76" s="621" t="str">
        <f t="shared" si="26"/>
        <v/>
      </c>
      <c r="O76" s="630"/>
      <c r="P76" s="623"/>
      <c r="Q76" s="484"/>
      <c r="R76" s="485"/>
      <c r="S76" s="485"/>
      <c r="T76" s="486"/>
      <c r="U76" s="486"/>
      <c r="V76" s="486"/>
      <c r="W76" s="486"/>
      <c r="X76" s="486"/>
      <c r="Y76" s="486"/>
      <c r="Z76" s="486"/>
      <c r="AA76" s="486"/>
      <c r="AB76" s="631"/>
      <c r="AC76" s="627"/>
      <c r="AD76" s="628" t="str">
        <f t="shared" si="27"/>
        <v/>
      </c>
      <c r="AE76" s="629" t="str">
        <f t="shared" si="29"/>
        <v/>
      </c>
      <c r="CI76" s="192"/>
      <c r="CJ76" s="189"/>
    </row>
    <row r="77" spans="1:88" ht="25.9" customHeight="1">
      <c r="A77" s="228" t="e">
        <f>VLOOKUP(D77,非表示_活動量と単位!$D$8:$E$75,2,FALSE)</f>
        <v>#N/A</v>
      </c>
      <c r="B77" s="125"/>
      <c r="C77" s="230"/>
      <c r="D77" s="111"/>
      <c r="E77" s="397"/>
      <c r="F77" s="670"/>
      <c r="G77" s="641" t="str">
        <f t="shared" si="20"/>
        <v/>
      </c>
      <c r="H77" s="390" t="str">
        <f t="shared" si="21"/>
        <v/>
      </c>
      <c r="I77" s="642" t="str">
        <f t="shared" si="22"/>
        <v/>
      </c>
      <c r="J77" s="392" t="str">
        <f t="shared" si="23"/>
        <v/>
      </c>
      <c r="K77" s="642" t="str">
        <f t="shared" si="24"/>
        <v/>
      </c>
      <c r="L77" s="643" t="str">
        <f t="shared" si="25"/>
        <v/>
      </c>
      <c r="M77" s="181"/>
      <c r="N77" s="621" t="str">
        <f t="shared" si="26"/>
        <v/>
      </c>
      <c r="O77" s="630"/>
      <c r="P77" s="623"/>
      <c r="Q77" s="484"/>
      <c r="R77" s="485"/>
      <c r="S77" s="485"/>
      <c r="T77" s="486"/>
      <c r="U77" s="486"/>
      <c r="V77" s="486"/>
      <c r="W77" s="486"/>
      <c r="X77" s="486"/>
      <c r="Y77" s="486"/>
      <c r="Z77" s="486"/>
      <c r="AA77" s="486"/>
      <c r="AB77" s="631"/>
      <c r="AC77" s="627"/>
      <c r="AD77" s="628" t="str">
        <f t="shared" si="27"/>
        <v/>
      </c>
      <c r="AE77" s="629" t="str">
        <f t="shared" si="29"/>
        <v/>
      </c>
      <c r="CI77" s="192"/>
      <c r="CJ77" s="189"/>
    </row>
    <row r="78" spans="1:88" ht="25.9" customHeight="1">
      <c r="A78" s="228" t="e">
        <f>VLOOKUP(D78,非表示_活動量と単位!$D$8:$E$75,2,FALSE)</f>
        <v>#N/A</v>
      </c>
      <c r="B78" s="125"/>
      <c r="C78" s="230"/>
      <c r="D78" s="111"/>
      <c r="E78" s="397"/>
      <c r="F78" s="670"/>
      <c r="G78" s="641" t="str">
        <f t="shared" si="20"/>
        <v/>
      </c>
      <c r="H78" s="390" t="str">
        <f t="shared" si="21"/>
        <v/>
      </c>
      <c r="I78" s="642" t="str">
        <f t="shared" si="22"/>
        <v/>
      </c>
      <c r="J78" s="392" t="str">
        <f t="shared" si="23"/>
        <v/>
      </c>
      <c r="K78" s="642" t="str">
        <f t="shared" si="24"/>
        <v/>
      </c>
      <c r="L78" s="643" t="str">
        <f t="shared" si="25"/>
        <v/>
      </c>
      <c r="M78" s="181"/>
      <c r="N78" s="621" t="str">
        <f t="shared" si="26"/>
        <v/>
      </c>
      <c r="O78" s="630"/>
      <c r="P78" s="623"/>
      <c r="Q78" s="484"/>
      <c r="R78" s="485"/>
      <c r="S78" s="485"/>
      <c r="T78" s="486"/>
      <c r="U78" s="486"/>
      <c r="V78" s="486"/>
      <c r="W78" s="486"/>
      <c r="X78" s="486"/>
      <c r="Y78" s="486"/>
      <c r="Z78" s="486"/>
      <c r="AA78" s="486"/>
      <c r="AB78" s="631"/>
      <c r="AC78" s="627"/>
      <c r="AD78" s="628" t="str">
        <f t="shared" si="27"/>
        <v/>
      </c>
      <c r="AE78" s="629" t="str">
        <f t="shared" si="29"/>
        <v/>
      </c>
      <c r="CI78" s="192"/>
      <c r="CJ78" s="189"/>
    </row>
    <row r="79" spans="1:88" ht="25.9" customHeight="1">
      <c r="A79" s="228" t="e">
        <f>VLOOKUP(D79,非表示_活動量と単位!$D$8:$E$75,2,FALSE)</f>
        <v>#N/A</v>
      </c>
      <c r="B79" s="125"/>
      <c r="C79" s="230"/>
      <c r="D79" s="111"/>
      <c r="E79" s="397"/>
      <c r="F79" s="670"/>
      <c r="G79" s="641" t="str">
        <f t="shared" si="20"/>
        <v/>
      </c>
      <c r="H79" s="390" t="str">
        <f t="shared" si="21"/>
        <v/>
      </c>
      <c r="I79" s="642" t="str">
        <f t="shared" si="22"/>
        <v/>
      </c>
      <c r="J79" s="392" t="str">
        <f t="shared" si="23"/>
        <v/>
      </c>
      <c r="K79" s="642" t="str">
        <f t="shared" si="24"/>
        <v/>
      </c>
      <c r="L79" s="643" t="str">
        <f t="shared" si="25"/>
        <v/>
      </c>
      <c r="M79" s="181"/>
      <c r="N79" s="621" t="str">
        <f t="shared" si="26"/>
        <v/>
      </c>
      <c r="O79" s="630"/>
      <c r="P79" s="623"/>
      <c r="Q79" s="484"/>
      <c r="R79" s="485"/>
      <c r="S79" s="485"/>
      <c r="T79" s="486"/>
      <c r="U79" s="486"/>
      <c r="V79" s="486"/>
      <c r="W79" s="486"/>
      <c r="X79" s="486"/>
      <c r="Y79" s="486"/>
      <c r="Z79" s="486"/>
      <c r="AA79" s="486"/>
      <c r="AB79" s="631"/>
      <c r="AC79" s="627"/>
      <c r="AD79" s="628" t="str">
        <f t="shared" si="27"/>
        <v/>
      </c>
      <c r="AE79" s="629" t="str">
        <f t="shared" si="29"/>
        <v/>
      </c>
      <c r="CI79" s="192"/>
      <c r="CJ79" s="189"/>
    </row>
    <row r="80" spans="1:88" ht="25.9" customHeight="1">
      <c r="A80" s="228" t="e">
        <f>VLOOKUP(D80,非表示_活動量と単位!$D$8:$E$75,2,FALSE)</f>
        <v>#N/A</v>
      </c>
      <c r="B80" s="125"/>
      <c r="C80" s="230"/>
      <c r="D80" s="111"/>
      <c r="E80" s="397"/>
      <c r="F80" s="670"/>
      <c r="G80" s="641" t="str">
        <f t="shared" si="20"/>
        <v/>
      </c>
      <c r="H80" s="390" t="str">
        <f t="shared" si="21"/>
        <v/>
      </c>
      <c r="I80" s="642" t="str">
        <f t="shared" si="22"/>
        <v/>
      </c>
      <c r="J80" s="392" t="str">
        <f t="shared" si="23"/>
        <v/>
      </c>
      <c r="K80" s="642" t="str">
        <f t="shared" si="24"/>
        <v/>
      </c>
      <c r="L80" s="643" t="str">
        <f t="shared" si="25"/>
        <v/>
      </c>
      <c r="M80" s="181"/>
      <c r="N80" s="621" t="str">
        <f t="shared" si="26"/>
        <v/>
      </c>
      <c r="O80" s="630"/>
      <c r="P80" s="623"/>
      <c r="Q80" s="484"/>
      <c r="R80" s="485"/>
      <c r="S80" s="485"/>
      <c r="T80" s="486"/>
      <c r="U80" s="486"/>
      <c r="V80" s="486"/>
      <c r="W80" s="486"/>
      <c r="X80" s="486"/>
      <c r="Y80" s="486"/>
      <c r="Z80" s="486"/>
      <c r="AA80" s="486"/>
      <c r="AB80" s="631"/>
      <c r="AC80" s="627"/>
      <c r="AD80" s="628" t="str">
        <f t="shared" si="27"/>
        <v/>
      </c>
      <c r="AE80" s="629" t="str">
        <f t="shared" si="29"/>
        <v/>
      </c>
      <c r="CI80" s="192"/>
      <c r="CJ80" s="189"/>
    </row>
    <row r="81" spans="1:88" ht="25.9" customHeight="1">
      <c r="A81" s="228" t="e">
        <f>VLOOKUP(D81,非表示_活動量と単位!$D$8:$E$75,2,FALSE)</f>
        <v>#N/A</v>
      </c>
      <c r="B81" s="125"/>
      <c r="C81" s="230"/>
      <c r="D81" s="111"/>
      <c r="E81" s="397"/>
      <c r="F81" s="670"/>
      <c r="G81" s="641" t="str">
        <f t="shared" si="20"/>
        <v/>
      </c>
      <c r="H81" s="390" t="str">
        <f t="shared" si="21"/>
        <v/>
      </c>
      <c r="I81" s="642" t="str">
        <f t="shared" si="22"/>
        <v/>
      </c>
      <c r="J81" s="392" t="str">
        <f t="shared" si="23"/>
        <v/>
      </c>
      <c r="K81" s="642" t="str">
        <f t="shared" si="24"/>
        <v/>
      </c>
      <c r="L81" s="643" t="str">
        <f t="shared" si="25"/>
        <v/>
      </c>
      <c r="M81" s="181"/>
      <c r="N81" s="621" t="str">
        <f t="shared" si="26"/>
        <v/>
      </c>
      <c r="O81" s="630"/>
      <c r="P81" s="623"/>
      <c r="Q81" s="484"/>
      <c r="R81" s="485"/>
      <c r="S81" s="485"/>
      <c r="T81" s="486"/>
      <c r="U81" s="486"/>
      <c r="V81" s="486"/>
      <c r="W81" s="486"/>
      <c r="X81" s="486"/>
      <c r="Y81" s="486"/>
      <c r="Z81" s="486"/>
      <c r="AA81" s="486"/>
      <c r="AB81" s="631"/>
      <c r="AC81" s="627"/>
      <c r="AD81" s="628" t="str">
        <f t="shared" si="27"/>
        <v/>
      </c>
      <c r="AE81" s="629" t="str">
        <f t="shared" si="28"/>
        <v/>
      </c>
      <c r="CI81" s="192"/>
      <c r="CJ81" s="189"/>
    </row>
    <row r="82" spans="1:88" ht="25.9" customHeight="1">
      <c r="A82" s="228" t="e">
        <f>VLOOKUP(D82,非表示_活動量と単位!$D$8:$E$75,2,FALSE)</f>
        <v>#N/A</v>
      </c>
      <c r="B82" s="125"/>
      <c r="C82" s="230"/>
      <c r="D82" s="111"/>
      <c r="E82" s="397"/>
      <c r="F82" s="670"/>
      <c r="G82" s="641" t="str">
        <f t="shared" si="20"/>
        <v/>
      </c>
      <c r="H82" s="390" t="str">
        <f t="shared" si="21"/>
        <v/>
      </c>
      <c r="I82" s="642" t="str">
        <f t="shared" si="22"/>
        <v/>
      </c>
      <c r="J82" s="392" t="str">
        <f t="shared" si="23"/>
        <v/>
      </c>
      <c r="K82" s="642" t="str">
        <f t="shared" si="24"/>
        <v/>
      </c>
      <c r="L82" s="643" t="str">
        <f t="shared" si="25"/>
        <v/>
      </c>
      <c r="M82" s="181"/>
      <c r="N82" s="621" t="str">
        <f t="shared" si="26"/>
        <v/>
      </c>
      <c r="O82" s="630"/>
      <c r="P82" s="623"/>
      <c r="Q82" s="484"/>
      <c r="R82" s="485"/>
      <c r="S82" s="485"/>
      <c r="T82" s="486"/>
      <c r="U82" s="486"/>
      <c r="V82" s="486"/>
      <c r="W82" s="486"/>
      <c r="X82" s="486"/>
      <c r="Y82" s="486"/>
      <c r="Z82" s="486"/>
      <c r="AA82" s="486"/>
      <c r="AB82" s="631"/>
      <c r="AC82" s="627"/>
      <c r="AD82" s="628" t="str">
        <f t="shared" si="27"/>
        <v/>
      </c>
      <c r="AE82" s="629" t="str">
        <f t="shared" si="28"/>
        <v/>
      </c>
      <c r="CI82" s="192"/>
      <c r="CJ82" s="189"/>
    </row>
    <row r="83" spans="1:88" ht="25.9" customHeight="1">
      <c r="A83" s="228" t="e">
        <f>VLOOKUP(D83,非表示_活動量と単位!$D$8:$E$75,2,FALSE)</f>
        <v>#N/A</v>
      </c>
      <c r="B83" s="125"/>
      <c r="C83" s="230"/>
      <c r="D83" s="111"/>
      <c r="E83" s="397"/>
      <c r="F83" s="670"/>
      <c r="G83" s="641" t="str">
        <f t="shared" si="20"/>
        <v/>
      </c>
      <c r="H83" s="390" t="str">
        <f t="shared" si="21"/>
        <v/>
      </c>
      <c r="I83" s="642" t="str">
        <f t="shared" si="22"/>
        <v/>
      </c>
      <c r="J83" s="392" t="str">
        <f t="shared" si="23"/>
        <v/>
      </c>
      <c r="K83" s="642" t="str">
        <f t="shared" si="24"/>
        <v/>
      </c>
      <c r="L83" s="643" t="str">
        <f t="shared" si="25"/>
        <v/>
      </c>
      <c r="M83" s="181"/>
      <c r="N83" s="621" t="str">
        <f t="shared" si="26"/>
        <v/>
      </c>
      <c r="O83" s="630"/>
      <c r="P83" s="623"/>
      <c r="Q83" s="484"/>
      <c r="R83" s="485"/>
      <c r="S83" s="485"/>
      <c r="T83" s="486"/>
      <c r="U83" s="486"/>
      <c r="V83" s="486"/>
      <c r="W83" s="486"/>
      <c r="X83" s="486"/>
      <c r="Y83" s="486"/>
      <c r="Z83" s="486"/>
      <c r="AA83" s="486"/>
      <c r="AB83" s="631"/>
      <c r="AC83" s="627"/>
      <c r="AD83" s="628" t="str">
        <f t="shared" si="27"/>
        <v/>
      </c>
      <c r="AE83" s="629" t="str">
        <f t="shared" si="28"/>
        <v/>
      </c>
      <c r="CI83" s="192"/>
      <c r="CJ83" s="189"/>
    </row>
    <row r="84" spans="1:88" ht="25.9" customHeight="1">
      <c r="A84" s="228" t="e">
        <f>VLOOKUP(D84,非表示_活動量と単位!$D$8:$E$75,2,FALSE)</f>
        <v>#N/A</v>
      </c>
      <c r="B84" s="125"/>
      <c r="C84" s="230"/>
      <c r="D84" s="111"/>
      <c r="E84" s="397"/>
      <c r="F84" s="670"/>
      <c r="G84" s="641" t="str">
        <f t="shared" si="20"/>
        <v/>
      </c>
      <c r="H84" s="390" t="str">
        <f t="shared" si="21"/>
        <v/>
      </c>
      <c r="I84" s="642" t="str">
        <f t="shared" si="22"/>
        <v/>
      </c>
      <c r="J84" s="392" t="str">
        <f t="shared" si="23"/>
        <v/>
      </c>
      <c r="K84" s="642" t="str">
        <f t="shared" si="24"/>
        <v/>
      </c>
      <c r="L84" s="643" t="str">
        <f t="shared" si="25"/>
        <v/>
      </c>
      <c r="M84" s="181"/>
      <c r="N84" s="621" t="str">
        <f t="shared" si="26"/>
        <v/>
      </c>
      <c r="O84" s="622"/>
      <c r="P84" s="623"/>
      <c r="Q84" s="624"/>
      <c r="R84" s="625"/>
      <c r="S84" s="625"/>
      <c r="T84" s="625"/>
      <c r="U84" s="625"/>
      <c r="V84" s="625"/>
      <c r="W84" s="625"/>
      <c r="X84" s="625"/>
      <c r="Y84" s="625"/>
      <c r="Z84" s="625"/>
      <c r="AA84" s="625"/>
      <c r="AB84" s="626"/>
      <c r="AC84" s="627"/>
      <c r="AD84" s="628" t="str">
        <f t="shared" si="27"/>
        <v/>
      </c>
      <c r="AE84" s="629" t="str">
        <f t="shared" ref="AE84:AE93" si="31">IF($D84="","",IF(AD84="---","---",IF(OR($D84="系統電力",$D84="産業用蒸気",$D84="温水",$D84="冷水",$D84="蒸気（産業用以外）"),F84*VLOOKUP($D84,GJ換算係数,2,FALSE),F84*H84)))</f>
        <v/>
      </c>
      <c r="CI84" s="192"/>
      <c r="CJ84" s="189"/>
    </row>
    <row r="85" spans="1:88" ht="25.9" customHeight="1">
      <c r="A85" s="228" t="e">
        <f>VLOOKUP(D85,非表示_活動量と単位!$D$8:$E$75,2,FALSE)</f>
        <v>#N/A</v>
      </c>
      <c r="B85" s="125"/>
      <c r="C85" s="230"/>
      <c r="D85" s="111"/>
      <c r="E85" s="397"/>
      <c r="F85" s="670"/>
      <c r="G85" s="641" t="str">
        <f t="shared" si="20"/>
        <v/>
      </c>
      <c r="H85" s="390" t="str">
        <f t="shared" si="21"/>
        <v/>
      </c>
      <c r="I85" s="642" t="str">
        <f t="shared" si="22"/>
        <v/>
      </c>
      <c r="J85" s="392" t="str">
        <f t="shared" si="23"/>
        <v/>
      </c>
      <c r="K85" s="642" t="str">
        <f t="shared" si="24"/>
        <v/>
      </c>
      <c r="L85" s="643" t="str">
        <f t="shared" si="25"/>
        <v/>
      </c>
      <c r="M85" s="181"/>
      <c r="N85" s="621" t="str">
        <f t="shared" si="26"/>
        <v/>
      </c>
      <c r="O85" s="622"/>
      <c r="P85" s="623"/>
      <c r="Q85" s="624"/>
      <c r="R85" s="625"/>
      <c r="S85" s="625"/>
      <c r="T85" s="625"/>
      <c r="U85" s="625"/>
      <c r="V85" s="625"/>
      <c r="W85" s="625"/>
      <c r="X85" s="625"/>
      <c r="Y85" s="625"/>
      <c r="Z85" s="625"/>
      <c r="AA85" s="625"/>
      <c r="AB85" s="626"/>
      <c r="AC85" s="627"/>
      <c r="AD85" s="628" t="str">
        <f t="shared" si="27"/>
        <v/>
      </c>
      <c r="AE85" s="629" t="str">
        <f t="shared" si="31"/>
        <v/>
      </c>
      <c r="CI85" s="192"/>
      <c r="CJ85" s="189"/>
    </row>
    <row r="86" spans="1:88" ht="25.9" customHeight="1">
      <c r="A86" s="228" t="e">
        <f>VLOOKUP(D86,非表示_活動量と単位!$D$8:$E$75,2,FALSE)</f>
        <v>#N/A</v>
      </c>
      <c r="B86" s="125"/>
      <c r="C86" s="230"/>
      <c r="D86" s="111"/>
      <c r="E86" s="397"/>
      <c r="F86" s="670"/>
      <c r="G86" s="641" t="str">
        <f t="shared" si="20"/>
        <v/>
      </c>
      <c r="H86" s="390" t="str">
        <f t="shared" si="21"/>
        <v/>
      </c>
      <c r="I86" s="642" t="str">
        <f t="shared" si="22"/>
        <v/>
      </c>
      <c r="J86" s="392" t="str">
        <f t="shared" si="23"/>
        <v/>
      </c>
      <c r="K86" s="642" t="str">
        <f t="shared" si="24"/>
        <v/>
      </c>
      <c r="L86" s="643" t="str">
        <f t="shared" si="25"/>
        <v/>
      </c>
      <c r="M86" s="181"/>
      <c r="N86" s="621" t="str">
        <f t="shared" si="26"/>
        <v/>
      </c>
      <c r="O86" s="630"/>
      <c r="P86" s="623"/>
      <c r="Q86" s="484"/>
      <c r="R86" s="485"/>
      <c r="S86" s="485"/>
      <c r="T86" s="486"/>
      <c r="U86" s="486"/>
      <c r="V86" s="486"/>
      <c r="W86" s="486"/>
      <c r="X86" s="486"/>
      <c r="Y86" s="486"/>
      <c r="Z86" s="486"/>
      <c r="AA86" s="486"/>
      <c r="AB86" s="631"/>
      <c r="AC86" s="627"/>
      <c r="AD86" s="628" t="str">
        <f t="shared" si="27"/>
        <v/>
      </c>
      <c r="AE86" s="629" t="str">
        <f t="shared" si="31"/>
        <v/>
      </c>
      <c r="CI86" s="192"/>
      <c r="CJ86" s="189"/>
    </row>
    <row r="87" spans="1:88" ht="25.9" customHeight="1">
      <c r="A87" s="228" t="e">
        <f>VLOOKUP(D87,非表示_活動量と単位!$D$8:$E$75,2,FALSE)</f>
        <v>#N/A</v>
      </c>
      <c r="B87" s="125"/>
      <c r="C87" s="230"/>
      <c r="D87" s="111"/>
      <c r="E87" s="397"/>
      <c r="F87" s="670"/>
      <c r="G87" s="641" t="str">
        <f t="shared" si="20"/>
        <v/>
      </c>
      <c r="H87" s="390" t="str">
        <f t="shared" si="21"/>
        <v/>
      </c>
      <c r="I87" s="642" t="str">
        <f t="shared" si="22"/>
        <v/>
      </c>
      <c r="J87" s="392" t="str">
        <f t="shared" si="23"/>
        <v/>
      </c>
      <c r="K87" s="642" t="str">
        <f t="shared" si="24"/>
        <v/>
      </c>
      <c r="L87" s="643" t="str">
        <f t="shared" si="25"/>
        <v/>
      </c>
      <c r="M87" s="181"/>
      <c r="N87" s="621" t="str">
        <f t="shared" si="26"/>
        <v/>
      </c>
      <c r="O87" s="630"/>
      <c r="P87" s="623"/>
      <c r="Q87" s="484"/>
      <c r="R87" s="485"/>
      <c r="S87" s="485"/>
      <c r="T87" s="486"/>
      <c r="U87" s="486"/>
      <c r="V87" s="486"/>
      <c r="W87" s="486"/>
      <c r="X87" s="486"/>
      <c r="Y87" s="486"/>
      <c r="Z87" s="486"/>
      <c r="AA87" s="486"/>
      <c r="AB87" s="631"/>
      <c r="AC87" s="627"/>
      <c r="AD87" s="628" t="str">
        <f t="shared" si="27"/>
        <v/>
      </c>
      <c r="AE87" s="629" t="str">
        <f t="shared" si="31"/>
        <v/>
      </c>
      <c r="CI87" s="192"/>
      <c r="CJ87" s="189"/>
    </row>
    <row r="88" spans="1:88" ht="25.9" customHeight="1">
      <c r="A88" s="228" t="e">
        <f>VLOOKUP(D88,非表示_活動量と単位!$D$8:$E$75,2,FALSE)</f>
        <v>#N/A</v>
      </c>
      <c r="B88" s="125"/>
      <c r="C88" s="230"/>
      <c r="D88" s="111"/>
      <c r="E88" s="397"/>
      <c r="F88" s="670"/>
      <c r="G88" s="641" t="str">
        <f t="shared" si="20"/>
        <v/>
      </c>
      <c r="H88" s="390" t="str">
        <f t="shared" si="21"/>
        <v/>
      </c>
      <c r="I88" s="642" t="str">
        <f t="shared" si="22"/>
        <v/>
      </c>
      <c r="J88" s="392" t="str">
        <f t="shared" si="23"/>
        <v/>
      </c>
      <c r="K88" s="642" t="str">
        <f t="shared" si="24"/>
        <v/>
      </c>
      <c r="L88" s="643" t="str">
        <f t="shared" si="25"/>
        <v/>
      </c>
      <c r="M88" s="181"/>
      <c r="N88" s="621" t="str">
        <f t="shared" si="26"/>
        <v/>
      </c>
      <c r="O88" s="630"/>
      <c r="P88" s="623"/>
      <c r="Q88" s="484"/>
      <c r="R88" s="485"/>
      <c r="S88" s="485"/>
      <c r="T88" s="486"/>
      <c r="U88" s="486"/>
      <c r="V88" s="486"/>
      <c r="W88" s="486"/>
      <c r="X88" s="486"/>
      <c r="Y88" s="486"/>
      <c r="Z88" s="486"/>
      <c r="AA88" s="486"/>
      <c r="AB88" s="631"/>
      <c r="AC88" s="627"/>
      <c r="AD88" s="628" t="str">
        <f t="shared" si="27"/>
        <v/>
      </c>
      <c r="AE88" s="629" t="str">
        <f t="shared" si="31"/>
        <v/>
      </c>
      <c r="CI88" s="192"/>
      <c r="CJ88" s="189"/>
    </row>
    <row r="89" spans="1:88" ht="25.9" customHeight="1">
      <c r="A89" s="228" t="e">
        <f>VLOOKUP(D89,非表示_活動量と単位!$D$8:$E$75,2,FALSE)</f>
        <v>#N/A</v>
      </c>
      <c r="B89" s="125"/>
      <c r="C89" s="230"/>
      <c r="D89" s="111"/>
      <c r="E89" s="397"/>
      <c r="F89" s="670"/>
      <c r="G89" s="641" t="str">
        <f t="shared" si="20"/>
        <v/>
      </c>
      <c r="H89" s="390" t="str">
        <f t="shared" si="21"/>
        <v/>
      </c>
      <c r="I89" s="642" t="str">
        <f t="shared" si="22"/>
        <v/>
      </c>
      <c r="J89" s="392" t="str">
        <f t="shared" si="23"/>
        <v/>
      </c>
      <c r="K89" s="642" t="str">
        <f t="shared" si="24"/>
        <v/>
      </c>
      <c r="L89" s="643" t="str">
        <f t="shared" si="25"/>
        <v/>
      </c>
      <c r="M89" s="181"/>
      <c r="N89" s="621" t="str">
        <f t="shared" si="26"/>
        <v/>
      </c>
      <c r="O89" s="630"/>
      <c r="P89" s="623"/>
      <c r="Q89" s="484"/>
      <c r="R89" s="485"/>
      <c r="S89" s="485"/>
      <c r="T89" s="486"/>
      <c r="U89" s="486"/>
      <c r="V89" s="486"/>
      <c r="W89" s="486"/>
      <c r="X89" s="486"/>
      <c r="Y89" s="486"/>
      <c r="Z89" s="486"/>
      <c r="AA89" s="486"/>
      <c r="AB89" s="631"/>
      <c r="AC89" s="627"/>
      <c r="AD89" s="628" t="str">
        <f t="shared" si="27"/>
        <v/>
      </c>
      <c r="AE89" s="629" t="str">
        <f t="shared" si="31"/>
        <v/>
      </c>
      <c r="CI89" s="192"/>
      <c r="CJ89" s="189"/>
    </row>
    <row r="90" spans="1:88" ht="25.9" customHeight="1">
      <c r="A90" s="228" t="e">
        <f>VLOOKUP(D90,非表示_活動量と単位!$D$8:$E$75,2,FALSE)</f>
        <v>#N/A</v>
      </c>
      <c r="B90" s="125"/>
      <c r="C90" s="230"/>
      <c r="D90" s="111"/>
      <c r="E90" s="397"/>
      <c r="F90" s="670"/>
      <c r="G90" s="641" t="str">
        <f t="shared" si="20"/>
        <v/>
      </c>
      <c r="H90" s="390" t="str">
        <f t="shared" si="21"/>
        <v/>
      </c>
      <c r="I90" s="642" t="str">
        <f t="shared" si="22"/>
        <v/>
      </c>
      <c r="J90" s="392" t="str">
        <f t="shared" si="23"/>
        <v/>
      </c>
      <c r="K90" s="642" t="str">
        <f t="shared" si="24"/>
        <v/>
      </c>
      <c r="L90" s="643" t="str">
        <f t="shared" si="25"/>
        <v/>
      </c>
      <c r="M90" s="181"/>
      <c r="N90" s="621" t="str">
        <f t="shared" si="26"/>
        <v/>
      </c>
      <c r="O90" s="630"/>
      <c r="P90" s="623"/>
      <c r="Q90" s="484"/>
      <c r="R90" s="485"/>
      <c r="S90" s="485"/>
      <c r="T90" s="486"/>
      <c r="U90" s="486"/>
      <c r="V90" s="486"/>
      <c r="W90" s="486"/>
      <c r="X90" s="486"/>
      <c r="Y90" s="486"/>
      <c r="Z90" s="486"/>
      <c r="AA90" s="486"/>
      <c r="AB90" s="631"/>
      <c r="AC90" s="627"/>
      <c r="AD90" s="628" t="str">
        <f t="shared" si="27"/>
        <v/>
      </c>
      <c r="AE90" s="629" t="str">
        <f t="shared" si="31"/>
        <v/>
      </c>
      <c r="CI90" s="192"/>
      <c r="CJ90" s="189"/>
    </row>
    <row r="91" spans="1:88" ht="25.9" customHeight="1">
      <c r="A91" s="228" t="e">
        <f>VLOOKUP(D91,非表示_活動量と単位!$D$8:$E$75,2,FALSE)</f>
        <v>#N/A</v>
      </c>
      <c r="B91" s="125"/>
      <c r="C91" s="230"/>
      <c r="D91" s="111"/>
      <c r="E91" s="397"/>
      <c r="F91" s="670"/>
      <c r="G91" s="641" t="str">
        <f t="shared" si="20"/>
        <v/>
      </c>
      <c r="H91" s="390" t="str">
        <f t="shared" si="21"/>
        <v/>
      </c>
      <c r="I91" s="642" t="str">
        <f t="shared" si="22"/>
        <v/>
      </c>
      <c r="J91" s="392" t="str">
        <f t="shared" si="23"/>
        <v/>
      </c>
      <c r="K91" s="642" t="str">
        <f t="shared" si="24"/>
        <v/>
      </c>
      <c r="L91" s="643" t="str">
        <f t="shared" si="25"/>
        <v/>
      </c>
      <c r="M91" s="181"/>
      <c r="N91" s="621" t="str">
        <f t="shared" si="26"/>
        <v/>
      </c>
      <c r="O91" s="630"/>
      <c r="P91" s="623"/>
      <c r="Q91" s="484"/>
      <c r="R91" s="485"/>
      <c r="S91" s="485"/>
      <c r="T91" s="486"/>
      <c r="U91" s="486"/>
      <c r="V91" s="486"/>
      <c r="W91" s="486"/>
      <c r="X91" s="486"/>
      <c r="Y91" s="486"/>
      <c r="Z91" s="486"/>
      <c r="AA91" s="486"/>
      <c r="AB91" s="631"/>
      <c r="AC91" s="627"/>
      <c r="AD91" s="628" t="str">
        <f t="shared" si="27"/>
        <v/>
      </c>
      <c r="AE91" s="629" t="str">
        <f t="shared" si="31"/>
        <v/>
      </c>
      <c r="CI91" s="192"/>
      <c r="CJ91" s="189"/>
    </row>
    <row r="92" spans="1:88" ht="25.9" customHeight="1">
      <c r="A92" s="228" t="e">
        <f>VLOOKUP(D92,非表示_活動量と単位!$D$8:$E$75,2,FALSE)</f>
        <v>#N/A</v>
      </c>
      <c r="B92" s="125"/>
      <c r="C92" s="230"/>
      <c r="D92" s="111"/>
      <c r="E92" s="397"/>
      <c r="F92" s="670"/>
      <c r="G92" s="641" t="str">
        <f t="shared" si="20"/>
        <v/>
      </c>
      <c r="H92" s="390" t="str">
        <f t="shared" si="21"/>
        <v/>
      </c>
      <c r="I92" s="642" t="str">
        <f t="shared" si="22"/>
        <v/>
      </c>
      <c r="J92" s="392" t="str">
        <f t="shared" si="23"/>
        <v/>
      </c>
      <c r="K92" s="642" t="str">
        <f t="shared" si="24"/>
        <v/>
      </c>
      <c r="L92" s="643" t="str">
        <f t="shared" si="25"/>
        <v/>
      </c>
      <c r="M92" s="181"/>
      <c r="N92" s="621" t="str">
        <f t="shared" si="26"/>
        <v/>
      </c>
      <c r="O92" s="630"/>
      <c r="P92" s="623"/>
      <c r="Q92" s="484"/>
      <c r="R92" s="485"/>
      <c r="S92" s="485"/>
      <c r="T92" s="486"/>
      <c r="U92" s="486"/>
      <c r="V92" s="486"/>
      <c r="W92" s="486"/>
      <c r="X92" s="486"/>
      <c r="Y92" s="486"/>
      <c r="Z92" s="486"/>
      <c r="AA92" s="486"/>
      <c r="AB92" s="631"/>
      <c r="AC92" s="627"/>
      <c r="AD92" s="628" t="str">
        <f t="shared" si="27"/>
        <v/>
      </c>
      <c r="AE92" s="629" t="str">
        <f t="shared" si="31"/>
        <v/>
      </c>
      <c r="CI92" s="192"/>
      <c r="CJ92" s="189"/>
    </row>
    <row r="93" spans="1:88" ht="25.9" customHeight="1">
      <c r="A93" s="228" t="e">
        <f>VLOOKUP(D93,非表示_活動量と単位!$D$8:$E$75,2,FALSE)</f>
        <v>#N/A</v>
      </c>
      <c r="B93" s="125"/>
      <c r="C93" s="230"/>
      <c r="D93" s="111"/>
      <c r="E93" s="397"/>
      <c r="F93" s="670"/>
      <c r="G93" s="641" t="str">
        <f t="shared" si="20"/>
        <v/>
      </c>
      <c r="H93" s="390" t="str">
        <f t="shared" si="21"/>
        <v/>
      </c>
      <c r="I93" s="642" t="str">
        <f t="shared" si="22"/>
        <v/>
      </c>
      <c r="J93" s="392" t="str">
        <f t="shared" si="23"/>
        <v/>
      </c>
      <c r="K93" s="642" t="str">
        <f t="shared" si="24"/>
        <v/>
      </c>
      <c r="L93" s="643" t="str">
        <f t="shared" si="25"/>
        <v/>
      </c>
      <c r="M93" s="181"/>
      <c r="N93" s="621" t="str">
        <f t="shared" si="26"/>
        <v/>
      </c>
      <c r="O93" s="630"/>
      <c r="P93" s="623"/>
      <c r="Q93" s="484"/>
      <c r="R93" s="485"/>
      <c r="S93" s="485"/>
      <c r="T93" s="486"/>
      <c r="U93" s="486"/>
      <c r="V93" s="486"/>
      <c r="W93" s="486"/>
      <c r="X93" s="486"/>
      <c r="Y93" s="486"/>
      <c r="Z93" s="486"/>
      <c r="AA93" s="486"/>
      <c r="AB93" s="631"/>
      <c r="AC93" s="627"/>
      <c r="AD93" s="628" t="str">
        <f t="shared" si="27"/>
        <v/>
      </c>
      <c r="AE93" s="629" t="str">
        <f t="shared" si="31"/>
        <v/>
      </c>
      <c r="CI93" s="192"/>
      <c r="CJ93" s="189"/>
    </row>
    <row r="94" spans="1:88" ht="25.9" customHeight="1">
      <c r="A94" s="228" t="e">
        <f>VLOOKUP(D94,非表示_活動量と単位!$D$8:$E$75,2,FALSE)</f>
        <v>#N/A</v>
      </c>
      <c r="B94" s="125"/>
      <c r="C94" s="230"/>
      <c r="D94" s="111"/>
      <c r="E94" s="397"/>
      <c r="F94" s="670"/>
      <c r="G94" s="641" t="str">
        <f t="shared" si="20"/>
        <v/>
      </c>
      <c r="H94" s="390" t="str">
        <f t="shared" si="21"/>
        <v/>
      </c>
      <c r="I94" s="642" t="str">
        <f t="shared" si="22"/>
        <v/>
      </c>
      <c r="J94" s="392" t="str">
        <f t="shared" si="23"/>
        <v/>
      </c>
      <c r="K94" s="642" t="str">
        <f t="shared" si="24"/>
        <v/>
      </c>
      <c r="L94" s="643" t="str">
        <f t="shared" si="25"/>
        <v/>
      </c>
      <c r="M94" s="181"/>
      <c r="N94" s="621" t="str">
        <f t="shared" si="26"/>
        <v/>
      </c>
      <c r="O94" s="622"/>
      <c r="P94" s="623"/>
      <c r="Q94" s="624"/>
      <c r="R94" s="625"/>
      <c r="S94" s="625"/>
      <c r="T94" s="625"/>
      <c r="U94" s="625"/>
      <c r="V94" s="625"/>
      <c r="W94" s="625"/>
      <c r="X94" s="625"/>
      <c r="Y94" s="625"/>
      <c r="Z94" s="625"/>
      <c r="AA94" s="625"/>
      <c r="AB94" s="626"/>
      <c r="AC94" s="627"/>
      <c r="AD94" s="628" t="str">
        <f t="shared" si="27"/>
        <v/>
      </c>
      <c r="AE94" s="629" t="str">
        <f t="shared" si="28"/>
        <v/>
      </c>
      <c r="CI94" s="192"/>
      <c r="CJ94" s="189"/>
    </row>
    <row r="95" spans="1:88" ht="25.9" customHeight="1">
      <c r="A95" s="228" t="e">
        <f>VLOOKUP(D95,非表示_活動量と単位!$D$8:$E$75,2,FALSE)</f>
        <v>#N/A</v>
      </c>
      <c r="B95" s="125"/>
      <c r="C95" s="230"/>
      <c r="D95" s="111"/>
      <c r="E95" s="397"/>
      <c r="F95" s="670"/>
      <c r="G95" s="641" t="str">
        <f t="shared" si="20"/>
        <v/>
      </c>
      <c r="H95" s="390" t="str">
        <f t="shared" si="21"/>
        <v/>
      </c>
      <c r="I95" s="642" t="str">
        <f t="shared" si="22"/>
        <v/>
      </c>
      <c r="J95" s="392" t="str">
        <f t="shared" si="23"/>
        <v/>
      </c>
      <c r="K95" s="642" t="str">
        <f t="shared" si="24"/>
        <v/>
      </c>
      <c r="L95" s="643" t="str">
        <f t="shared" si="25"/>
        <v/>
      </c>
      <c r="M95" s="181"/>
      <c r="N95" s="621" t="str">
        <f t="shared" si="26"/>
        <v/>
      </c>
      <c r="O95" s="622"/>
      <c r="P95" s="623"/>
      <c r="Q95" s="624"/>
      <c r="R95" s="625"/>
      <c r="S95" s="625"/>
      <c r="T95" s="625"/>
      <c r="U95" s="625"/>
      <c r="V95" s="625"/>
      <c r="W95" s="625"/>
      <c r="X95" s="625"/>
      <c r="Y95" s="625"/>
      <c r="Z95" s="625"/>
      <c r="AA95" s="625"/>
      <c r="AB95" s="626"/>
      <c r="AC95" s="627"/>
      <c r="AD95" s="628" t="str">
        <f t="shared" si="27"/>
        <v/>
      </c>
      <c r="AE95" s="629" t="str">
        <f t="shared" si="28"/>
        <v/>
      </c>
      <c r="CI95" s="192"/>
      <c r="CJ95" s="189"/>
    </row>
    <row r="96" spans="1:88" ht="25.9" customHeight="1">
      <c r="A96" s="228" t="e">
        <f>VLOOKUP(D96,非表示_活動量と単位!$D$8:$E$75,2,FALSE)</f>
        <v>#N/A</v>
      </c>
      <c r="B96" s="125"/>
      <c r="C96" s="230"/>
      <c r="D96" s="111"/>
      <c r="E96" s="397"/>
      <c r="F96" s="670"/>
      <c r="G96" s="641" t="str">
        <f t="shared" si="20"/>
        <v/>
      </c>
      <c r="H96" s="390" t="str">
        <f t="shared" si="21"/>
        <v/>
      </c>
      <c r="I96" s="642" t="str">
        <f t="shared" si="22"/>
        <v/>
      </c>
      <c r="J96" s="392" t="str">
        <f t="shared" si="23"/>
        <v/>
      </c>
      <c r="K96" s="642" t="str">
        <f t="shared" si="24"/>
        <v/>
      </c>
      <c r="L96" s="643" t="str">
        <f t="shared" si="25"/>
        <v/>
      </c>
      <c r="M96" s="181"/>
      <c r="N96" s="621" t="str">
        <f t="shared" si="26"/>
        <v/>
      </c>
      <c r="O96" s="630"/>
      <c r="P96" s="623"/>
      <c r="Q96" s="484"/>
      <c r="R96" s="485"/>
      <c r="S96" s="485"/>
      <c r="T96" s="486"/>
      <c r="U96" s="486"/>
      <c r="V96" s="486"/>
      <c r="W96" s="486"/>
      <c r="X96" s="486"/>
      <c r="Y96" s="486"/>
      <c r="Z96" s="486"/>
      <c r="AA96" s="486"/>
      <c r="AB96" s="631"/>
      <c r="AC96" s="627"/>
      <c r="AD96" s="628" t="str">
        <f t="shared" si="27"/>
        <v/>
      </c>
      <c r="AE96" s="629" t="str">
        <f t="shared" si="28"/>
        <v/>
      </c>
      <c r="CI96" s="192"/>
      <c r="CJ96" s="189"/>
    </row>
    <row r="97" spans="1:88" ht="25.9" customHeight="1">
      <c r="A97" s="228" t="e">
        <f>VLOOKUP(D97,非表示_活動量と単位!$D$8:$E$75,2,FALSE)</f>
        <v>#N/A</v>
      </c>
      <c r="B97" s="125"/>
      <c r="C97" s="230"/>
      <c r="D97" s="111"/>
      <c r="E97" s="397"/>
      <c r="F97" s="670"/>
      <c r="G97" s="641" t="str">
        <f t="shared" si="20"/>
        <v/>
      </c>
      <c r="H97" s="390" t="str">
        <f t="shared" si="21"/>
        <v/>
      </c>
      <c r="I97" s="642" t="str">
        <f t="shared" si="22"/>
        <v/>
      </c>
      <c r="J97" s="392" t="str">
        <f t="shared" si="23"/>
        <v/>
      </c>
      <c r="K97" s="642" t="str">
        <f t="shared" si="24"/>
        <v/>
      </c>
      <c r="L97" s="643" t="str">
        <f t="shared" si="25"/>
        <v/>
      </c>
      <c r="M97" s="181"/>
      <c r="N97" s="621" t="str">
        <f t="shared" si="26"/>
        <v/>
      </c>
      <c r="O97" s="630"/>
      <c r="P97" s="623"/>
      <c r="Q97" s="484"/>
      <c r="R97" s="485"/>
      <c r="S97" s="485"/>
      <c r="T97" s="486"/>
      <c r="U97" s="486"/>
      <c r="V97" s="486"/>
      <c r="W97" s="486"/>
      <c r="X97" s="486"/>
      <c r="Y97" s="486"/>
      <c r="Z97" s="486"/>
      <c r="AA97" s="486"/>
      <c r="AB97" s="631"/>
      <c r="AC97" s="627"/>
      <c r="AD97" s="628" t="str">
        <f t="shared" si="27"/>
        <v/>
      </c>
      <c r="AE97" s="629" t="str">
        <f t="shared" si="28"/>
        <v/>
      </c>
      <c r="CI97" s="192"/>
      <c r="CJ97" s="189"/>
    </row>
    <row r="98" spans="1:88" ht="25.9" customHeight="1">
      <c r="A98" s="228" t="e">
        <f>VLOOKUP(D98,非表示_活動量と単位!$D$8:$E$75,2,FALSE)</f>
        <v>#N/A</v>
      </c>
      <c r="B98" s="125"/>
      <c r="C98" s="230"/>
      <c r="D98" s="111"/>
      <c r="E98" s="397"/>
      <c r="F98" s="670"/>
      <c r="G98" s="641" t="str">
        <f t="shared" si="20"/>
        <v/>
      </c>
      <c r="H98" s="390" t="str">
        <f t="shared" si="21"/>
        <v/>
      </c>
      <c r="I98" s="642" t="str">
        <f t="shared" si="22"/>
        <v/>
      </c>
      <c r="J98" s="392" t="str">
        <f t="shared" si="23"/>
        <v/>
      </c>
      <c r="K98" s="642" t="str">
        <f t="shared" si="24"/>
        <v/>
      </c>
      <c r="L98" s="643" t="str">
        <f t="shared" si="25"/>
        <v/>
      </c>
      <c r="M98" s="181"/>
      <c r="N98" s="621" t="str">
        <f t="shared" si="26"/>
        <v/>
      </c>
      <c r="O98" s="630"/>
      <c r="P98" s="623"/>
      <c r="Q98" s="484"/>
      <c r="R98" s="485"/>
      <c r="S98" s="485"/>
      <c r="T98" s="486"/>
      <c r="U98" s="486"/>
      <c r="V98" s="486"/>
      <c r="W98" s="486"/>
      <c r="X98" s="486"/>
      <c r="Y98" s="486"/>
      <c r="Z98" s="486"/>
      <c r="AA98" s="486"/>
      <c r="AB98" s="631"/>
      <c r="AC98" s="627"/>
      <c r="AD98" s="628" t="str">
        <f t="shared" si="27"/>
        <v/>
      </c>
      <c r="AE98" s="629" t="str">
        <f t="shared" si="28"/>
        <v/>
      </c>
      <c r="CI98" s="192"/>
      <c r="CJ98" s="189"/>
    </row>
    <row r="99" spans="1:88" ht="25.9" customHeight="1">
      <c r="A99" s="228" t="e">
        <f>VLOOKUP(D99,非表示_活動量と単位!$D$8:$E$75,2,FALSE)</f>
        <v>#N/A</v>
      </c>
      <c r="B99" s="125"/>
      <c r="C99" s="230"/>
      <c r="D99" s="111"/>
      <c r="E99" s="397"/>
      <c r="F99" s="670"/>
      <c r="G99" s="641" t="str">
        <f t="shared" si="20"/>
        <v/>
      </c>
      <c r="H99" s="390" t="str">
        <f t="shared" si="21"/>
        <v/>
      </c>
      <c r="I99" s="642" t="str">
        <f t="shared" si="22"/>
        <v/>
      </c>
      <c r="J99" s="392" t="str">
        <f t="shared" si="23"/>
        <v/>
      </c>
      <c r="K99" s="642" t="str">
        <f t="shared" si="24"/>
        <v/>
      </c>
      <c r="L99" s="643" t="str">
        <f t="shared" si="25"/>
        <v/>
      </c>
      <c r="M99" s="181"/>
      <c r="N99" s="621" t="str">
        <f t="shared" si="26"/>
        <v/>
      </c>
      <c r="O99" s="630"/>
      <c r="P99" s="623"/>
      <c r="Q99" s="484"/>
      <c r="R99" s="485"/>
      <c r="S99" s="485"/>
      <c r="T99" s="486"/>
      <c r="U99" s="486"/>
      <c r="V99" s="486"/>
      <c r="W99" s="486"/>
      <c r="X99" s="486"/>
      <c r="Y99" s="486"/>
      <c r="Z99" s="486"/>
      <c r="AA99" s="486"/>
      <c r="AB99" s="631"/>
      <c r="AC99" s="627"/>
      <c r="AD99" s="628" t="str">
        <f t="shared" si="27"/>
        <v/>
      </c>
      <c r="AE99" s="629" t="str">
        <f t="shared" si="28"/>
        <v/>
      </c>
      <c r="CI99" s="192"/>
      <c r="CJ99" s="189"/>
    </row>
    <row r="100" spans="1:88" ht="25.9" customHeight="1">
      <c r="A100" s="228" t="e">
        <f>VLOOKUP(D100,非表示_活動量と単位!$D$8:$E$75,2,FALSE)</f>
        <v>#N/A</v>
      </c>
      <c r="B100" s="125"/>
      <c r="C100" s="230"/>
      <c r="D100" s="111"/>
      <c r="E100" s="397"/>
      <c r="F100" s="670"/>
      <c r="G100" s="641" t="str">
        <f t="shared" si="20"/>
        <v/>
      </c>
      <c r="H100" s="390" t="str">
        <f t="shared" si="21"/>
        <v/>
      </c>
      <c r="I100" s="642" t="str">
        <f t="shared" si="22"/>
        <v/>
      </c>
      <c r="J100" s="392" t="str">
        <f t="shared" si="23"/>
        <v/>
      </c>
      <c r="K100" s="642" t="str">
        <f t="shared" si="24"/>
        <v/>
      </c>
      <c r="L100" s="643" t="str">
        <f t="shared" si="25"/>
        <v/>
      </c>
      <c r="M100" s="181"/>
      <c r="N100" s="621" t="str">
        <f t="shared" si="26"/>
        <v/>
      </c>
      <c r="O100" s="630"/>
      <c r="P100" s="623"/>
      <c r="Q100" s="484"/>
      <c r="R100" s="485"/>
      <c r="S100" s="485"/>
      <c r="T100" s="486"/>
      <c r="U100" s="486"/>
      <c r="V100" s="486"/>
      <c r="W100" s="486"/>
      <c r="X100" s="486"/>
      <c r="Y100" s="486"/>
      <c r="Z100" s="486"/>
      <c r="AA100" s="486"/>
      <c r="AB100" s="631"/>
      <c r="AC100" s="627"/>
      <c r="AD100" s="628" t="str">
        <f t="shared" si="27"/>
        <v/>
      </c>
      <c r="AE100" s="629" t="str">
        <f t="shared" si="28"/>
        <v/>
      </c>
      <c r="CI100" s="192"/>
      <c r="CJ100" s="189"/>
    </row>
    <row r="101" spans="1:88" ht="25.9" customHeight="1">
      <c r="A101" s="228" t="e">
        <f>VLOOKUP(D101,非表示_活動量と単位!$D$8:$E$75,2,FALSE)</f>
        <v>#N/A</v>
      </c>
      <c r="B101" s="125"/>
      <c r="C101" s="230"/>
      <c r="D101" s="111"/>
      <c r="E101" s="397"/>
      <c r="F101" s="670"/>
      <c r="G101" s="641" t="str">
        <f t="shared" si="20"/>
        <v/>
      </c>
      <c r="H101" s="390" t="str">
        <f t="shared" si="21"/>
        <v/>
      </c>
      <c r="I101" s="642" t="str">
        <f t="shared" si="22"/>
        <v/>
      </c>
      <c r="J101" s="392" t="str">
        <f t="shared" si="23"/>
        <v/>
      </c>
      <c r="K101" s="642" t="str">
        <f t="shared" si="24"/>
        <v/>
      </c>
      <c r="L101" s="643" t="str">
        <f t="shared" si="25"/>
        <v/>
      </c>
      <c r="M101" s="181"/>
      <c r="N101" s="621" t="str">
        <f t="shared" si="26"/>
        <v/>
      </c>
      <c r="O101" s="630"/>
      <c r="P101" s="623"/>
      <c r="Q101" s="484"/>
      <c r="R101" s="485"/>
      <c r="S101" s="485"/>
      <c r="T101" s="486"/>
      <c r="U101" s="486"/>
      <c r="V101" s="486"/>
      <c r="W101" s="486"/>
      <c r="X101" s="486"/>
      <c r="Y101" s="486"/>
      <c r="Z101" s="486"/>
      <c r="AA101" s="486"/>
      <c r="AB101" s="631"/>
      <c r="AC101" s="627"/>
      <c r="AD101" s="628" t="str">
        <f t="shared" si="27"/>
        <v/>
      </c>
      <c r="AE101" s="629" t="str">
        <f t="shared" si="28"/>
        <v/>
      </c>
      <c r="CI101" s="192"/>
      <c r="CJ101" s="189"/>
    </row>
    <row r="102" spans="1:88" ht="25.9" customHeight="1">
      <c r="A102" s="228" t="e">
        <f>VLOOKUP(D102,非表示_活動量と単位!$D$8:$E$75,2,FALSE)</f>
        <v>#N/A</v>
      </c>
      <c r="B102" s="125"/>
      <c r="C102" s="230"/>
      <c r="D102" s="111"/>
      <c r="E102" s="399"/>
      <c r="F102" s="670"/>
      <c r="G102" s="641" t="str">
        <f t="shared" si="20"/>
        <v/>
      </c>
      <c r="H102" s="390" t="str">
        <f t="shared" si="21"/>
        <v/>
      </c>
      <c r="I102" s="642" t="str">
        <f t="shared" si="22"/>
        <v/>
      </c>
      <c r="J102" s="392" t="str">
        <f t="shared" si="23"/>
        <v/>
      </c>
      <c r="K102" s="642" t="str">
        <f t="shared" si="24"/>
        <v/>
      </c>
      <c r="L102" s="643" t="str">
        <f t="shared" si="25"/>
        <v/>
      </c>
      <c r="M102" s="181"/>
      <c r="N102" s="621" t="str">
        <f t="shared" si="26"/>
        <v/>
      </c>
      <c r="O102" s="630"/>
      <c r="P102" s="623"/>
      <c r="Q102" s="484"/>
      <c r="R102" s="485"/>
      <c r="S102" s="485"/>
      <c r="T102" s="486"/>
      <c r="U102" s="486"/>
      <c r="V102" s="486"/>
      <c r="W102" s="486"/>
      <c r="X102" s="486"/>
      <c r="Y102" s="486"/>
      <c r="Z102" s="486"/>
      <c r="AA102" s="486"/>
      <c r="AB102" s="631"/>
      <c r="AC102" s="627"/>
      <c r="AD102" s="628" t="str">
        <f t="shared" si="27"/>
        <v/>
      </c>
      <c r="AE102" s="629" t="str">
        <f t="shared" ref="AE102" si="32">IF($D102="","",IF(AD102="---","---",IF(OR($D102="系統電力",$D102="産業用蒸気",$D102="温水",$D102="冷水",$D102="蒸気（産業用以外）"),F102*VLOOKUP($D102,GJ換算係数,2,FALSE),F102*H102)))</f>
        <v/>
      </c>
      <c r="CI102" s="192"/>
      <c r="CJ102" s="189"/>
    </row>
    <row r="103" spans="1:88" ht="12" customHeight="1">
      <c r="B103" s="204"/>
      <c r="N103" s="200"/>
      <c r="O103" s="200"/>
      <c r="P103" s="200"/>
      <c r="CI103" s="192"/>
      <c r="CJ103" s="189"/>
    </row>
    <row r="104" spans="1:88" ht="12" customHeight="1">
      <c r="B104" s="204"/>
      <c r="N104" s="200"/>
      <c r="O104" s="200"/>
      <c r="P104" s="200"/>
      <c r="CI104" s="192"/>
      <c r="CJ104" s="189"/>
    </row>
    <row r="105" spans="1:88" ht="12" customHeight="1">
      <c r="B105" s="204"/>
      <c r="N105" s="200"/>
      <c r="O105" s="200"/>
      <c r="P105" s="200"/>
      <c r="CI105" s="192"/>
      <c r="CJ105" s="189"/>
    </row>
    <row r="106" spans="1:88" ht="12" customHeight="1">
      <c r="B106" s="204"/>
      <c r="N106" s="200"/>
      <c r="O106" s="200"/>
      <c r="P106" s="200"/>
      <c r="CI106" s="192"/>
      <c r="CJ106" s="189"/>
    </row>
    <row r="107" spans="1:88" ht="12" customHeight="1">
      <c r="B107" s="204"/>
      <c r="N107" s="200"/>
      <c r="O107" s="200"/>
      <c r="P107" s="200"/>
      <c r="CI107" s="192"/>
      <c r="CJ107" s="189"/>
    </row>
    <row r="108" spans="1:88" ht="12" customHeight="1">
      <c r="B108" s="204"/>
      <c r="N108" s="200"/>
      <c r="O108" s="200"/>
      <c r="P108" s="200"/>
      <c r="CI108" s="192"/>
      <c r="CJ108" s="189"/>
    </row>
    <row r="109" spans="1:88" ht="12" customHeight="1">
      <c r="B109" s="204"/>
      <c r="N109" s="200"/>
      <c r="O109" s="200"/>
      <c r="P109" s="200"/>
      <c r="CI109" s="192"/>
      <c r="CJ109" s="189"/>
    </row>
    <row r="110" spans="1:88" ht="12" customHeight="1">
      <c r="B110" s="204"/>
      <c r="N110" s="200"/>
      <c r="O110" s="200"/>
      <c r="P110" s="200"/>
      <c r="CI110" s="192"/>
      <c r="CJ110" s="189"/>
    </row>
    <row r="111" spans="1:88" ht="12" customHeight="1">
      <c r="B111" s="204"/>
      <c r="N111" s="200"/>
      <c r="O111" s="200"/>
      <c r="P111" s="200"/>
      <c r="CI111" s="192"/>
      <c r="CJ111" s="189"/>
    </row>
    <row r="112" spans="1:88" ht="12" customHeight="1">
      <c r="B112" s="204"/>
      <c r="N112" s="200"/>
      <c r="O112" s="200"/>
      <c r="P112" s="200"/>
      <c r="CI112" s="192"/>
      <c r="CJ112" s="189"/>
    </row>
    <row r="113" spans="2:88" ht="12" customHeight="1">
      <c r="B113" s="204"/>
      <c r="N113" s="200"/>
      <c r="O113" s="200"/>
      <c r="P113" s="200"/>
      <c r="CI113" s="192"/>
      <c r="CJ113" s="189"/>
    </row>
    <row r="114" spans="2:88" ht="12" customHeight="1">
      <c r="B114" s="204"/>
      <c r="N114" s="200"/>
      <c r="O114" s="200"/>
      <c r="P114" s="200"/>
      <c r="CI114" s="192"/>
      <c r="CJ114" s="189"/>
    </row>
    <row r="115" spans="2:88" ht="12" customHeight="1">
      <c r="B115" s="204"/>
      <c r="N115" s="200"/>
      <c r="O115" s="200"/>
      <c r="P115" s="200"/>
      <c r="CI115" s="192"/>
      <c r="CJ115" s="189"/>
    </row>
    <row r="116" spans="2:88" ht="12" customHeight="1">
      <c r="B116" s="204"/>
      <c r="CI116" s="192"/>
      <c r="CJ116" s="189"/>
    </row>
    <row r="117" spans="2:88" ht="12" customHeight="1">
      <c r="B117" s="204"/>
      <c r="CI117" s="192"/>
      <c r="CJ117" s="189"/>
    </row>
    <row r="118" spans="2:88" ht="12" customHeight="1">
      <c r="B118" s="204"/>
      <c r="CI118" s="192"/>
      <c r="CJ118" s="189"/>
    </row>
    <row r="119" spans="2:88" ht="12" customHeight="1">
      <c r="B119" s="204"/>
      <c r="CI119" s="192"/>
      <c r="CJ119" s="189"/>
    </row>
    <row r="120" spans="2:88" ht="12" customHeight="1">
      <c r="B120" s="204"/>
      <c r="CI120" s="192"/>
      <c r="CJ120" s="189"/>
    </row>
    <row r="121" spans="2:88" ht="12" customHeight="1">
      <c r="B121" s="204"/>
      <c r="CI121" s="192"/>
      <c r="CJ121" s="189"/>
    </row>
    <row r="122" spans="2:88" ht="12" customHeight="1">
      <c r="B122" s="204"/>
      <c r="CI122" s="192"/>
      <c r="CJ122" s="189"/>
    </row>
    <row r="123" spans="2:88" ht="12" customHeight="1">
      <c r="B123" s="204"/>
      <c r="CI123" s="192"/>
      <c r="CJ123" s="189"/>
    </row>
    <row r="124" spans="2:88" ht="12" customHeight="1">
      <c r="B124" s="204"/>
      <c r="CI124" s="192"/>
      <c r="CJ124" s="189"/>
    </row>
    <row r="125" spans="2:88" ht="12" customHeight="1"/>
    <row r="126" spans="2:88" ht="12" customHeight="1"/>
    <row r="127" spans="2:88" ht="12" customHeight="1"/>
    <row r="128" spans="2:8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spans="119:120" ht="12" customHeight="1"/>
    <row r="146" spans="119:120" ht="12" customHeight="1"/>
    <row r="147" spans="119:120" ht="12" customHeight="1" thickBot="1">
      <c r="DP147" s="187" t="s">
        <v>548</v>
      </c>
    </row>
    <row r="148" spans="119:120" ht="12" customHeight="1">
      <c r="DP148" s="193" t="s">
        <v>544</v>
      </c>
    </row>
    <row r="149" spans="119:120" ht="12" customHeight="1">
      <c r="DP149" s="194" t="s">
        <v>546</v>
      </c>
    </row>
    <row r="150" spans="119:120" ht="12" customHeight="1">
      <c r="DO150" s="195"/>
      <c r="DP150" s="194" t="s">
        <v>550</v>
      </c>
    </row>
    <row r="151" spans="119:120" ht="12" customHeight="1">
      <c r="DO151" s="195"/>
      <c r="DP151" s="194" t="s">
        <v>547</v>
      </c>
    </row>
    <row r="152" spans="119:120" ht="12" customHeight="1" thickBot="1">
      <c r="DO152" s="195"/>
      <c r="DP152" s="196" t="s">
        <v>545</v>
      </c>
    </row>
    <row r="153" spans="119:120" ht="12" customHeight="1"/>
    <row r="154" spans="119:120" ht="12" customHeight="1"/>
    <row r="155" spans="119:120" ht="12" customHeight="1"/>
    <row r="156" spans="119:120" ht="12" customHeight="1"/>
    <row r="157" spans="119:120" ht="12" customHeight="1"/>
    <row r="158" spans="119:120" ht="12" customHeight="1"/>
    <row r="159" spans="119:120" ht="12" customHeight="1"/>
    <row r="160" spans="119:12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spans="114:118" ht="12" customHeight="1"/>
    <row r="194" spans="114:118" ht="12" customHeight="1"/>
    <row r="195" spans="114:118" ht="12" customHeight="1"/>
    <row r="196" spans="114:118" ht="12" customHeight="1"/>
    <row r="197" spans="114:118" ht="12" customHeight="1"/>
    <row r="198" spans="114:118" ht="12" customHeight="1"/>
    <row r="199" spans="114:118" ht="12" customHeight="1">
      <c r="DJ199" s="175"/>
      <c r="DK199" s="175"/>
      <c r="DL199" s="175"/>
      <c r="DM199" s="175"/>
      <c r="DN199" s="175"/>
    </row>
    <row r="200" spans="114:118" ht="12" customHeight="1">
      <c r="DJ200" s="175"/>
      <c r="DK200" s="175"/>
      <c r="DL200" s="175"/>
      <c r="DM200" s="175"/>
      <c r="DN200" s="175"/>
    </row>
    <row r="201" spans="114:118" ht="12" customHeight="1">
      <c r="DJ201" s="175"/>
      <c r="DK201" s="175"/>
      <c r="DL201" s="175"/>
      <c r="DM201" s="175"/>
      <c r="DN201" s="175"/>
    </row>
    <row r="202" spans="114:118" ht="12" customHeight="1">
      <c r="DJ202" s="175"/>
      <c r="DK202" s="175"/>
      <c r="DL202" s="175"/>
      <c r="DM202" s="175"/>
      <c r="DN202" s="175"/>
    </row>
    <row r="203" spans="114:118" ht="12" customHeight="1">
      <c r="DJ203" s="175"/>
      <c r="DK203" s="175"/>
      <c r="DL203" s="175"/>
      <c r="DM203" s="175"/>
      <c r="DN203" s="175"/>
    </row>
    <row r="204" spans="114:118" ht="12" customHeight="1">
      <c r="DJ204" s="175"/>
      <c r="DK204" s="175"/>
      <c r="DL204" s="175"/>
      <c r="DM204" s="175"/>
      <c r="DN204" s="175"/>
    </row>
    <row r="205" spans="114:118" ht="12" customHeight="1">
      <c r="DJ205" s="175"/>
      <c r="DK205" s="175"/>
      <c r="DL205" s="175"/>
      <c r="DM205" s="175"/>
      <c r="DN205" s="175"/>
    </row>
    <row r="206" spans="114:118" ht="12" customHeight="1"/>
    <row r="207" spans="114:118" ht="12" customHeight="1"/>
    <row r="208" spans="114:11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sheetData>
  <sheetProtection algorithmName="SHA-512" hashValue="LvcjeWUNpWfTTua78GuXBIT6n0CMFqYn6BGDJeAu069xut/MDFaZSjIx0W5yK4SFfhdeKYwo7hBfVNsXvl+/pQ==" saltValue="xEm8qh2k9btiA17GVplVUw==" spinCount="100000" sheet="1" scenarios="1" formatRows="0"/>
  <mergeCells count="37">
    <mergeCell ref="I2:M2"/>
    <mergeCell ref="P45:AA46"/>
    <mergeCell ref="AB45:AB47"/>
    <mergeCell ref="AC45:AC47"/>
    <mergeCell ref="AD45:AE45"/>
    <mergeCell ref="AD46:AD47"/>
    <mergeCell ref="AE46:AE47"/>
    <mergeCell ref="J45:K46"/>
    <mergeCell ref="L45:L47"/>
    <mergeCell ref="M45:M47"/>
    <mergeCell ref="N45:N46"/>
    <mergeCell ref="O45:O47"/>
    <mergeCell ref="J33:K33"/>
    <mergeCell ref="L4:L6"/>
    <mergeCell ref="M4:M6"/>
    <mergeCell ref="N4:N5"/>
    <mergeCell ref="B45:B47"/>
    <mergeCell ref="C45:C47"/>
    <mergeCell ref="D45:D47"/>
    <mergeCell ref="H45:I46"/>
    <mergeCell ref="F45:G46"/>
    <mergeCell ref="E45:E47"/>
    <mergeCell ref="AC4:AC6"/>
    <mergeCell ref="AD4:AE4"/>
    <mergeCell ref="AD5:AD6"/>
    <mergeCell ref="AE5:AE6"/>
    <mergeCell ref="B4:B6"/>
    <mergeCell ref="C4:C6"/>
    <mergeCell ref="D4:D6"/>
    <mergeCell ref="H4:I5"/>
    <mergeCell ref="F4:G5"/>
    <mergeCell ref="E4:E6"/>
    <mergeCell ref="J32:K32"/>
    <mergeCell ref="P4:AA5"/>
    <mergeCell ref="AB4:AB6"/>
    <mergeCell ref="O4:O6"/>
    <mergeCell ref="J4:K5"/>
  </mergeCells>
  <phoneticPr fontId="2"/>
  <conditionalFormatting sqref="H7:I21">
    <cfRule type="expression" dxfId="17" priority="50">
      <formula>$A7=1</formula>
    </cfRule>
    <cfRule type="expression" dxfId="16" priority="61">
      <formula>VLOOKUP($C7,モニタリングポイント,9,FALSE)="デフォルト値"</formula>
    </cfRule>
  </conditionalFormatting>
  <conditionalFormatting sqref="H48:I102">
    <cfRule type="expression" dxfId="15" priority="53">
      <formula>$A48=1</formula>
    </cfRule>
    <cfRule type="expression" dxfId="14" priority="54">
      <formula>VLOOKUP($C48,モニタリングポイント,9,FALSE)="デフォルト値"</formula>
    </cfRule>
  </conditionalFormatting>
  <conditionalFormatting sqref="B48:M102 B7:M31 L32 F2">
    <cfRule type="expression" dxfId="13" priority="48">
      <formula>$BT$3=TRUE</formula>
    </cfRule>
  </conditionalFormatting>
  <conditionalFormatting sqref="J48:K102">
    <cfRule type="expression" dxfId="12" priority="52">
      <formula>VLOOKUP($C48,モニタリングポイント,11,FALSE)="デフォルト値"</formula>
    </cfRule>
  </conditionalFormatting>
  <conditionalFormatting sqref="J7:K21">
    <cfRule type="expression" dxfId="11" priority="49">
      <formula>VLOOKUP($C7,モニタリングポイント,11,FALSE)="デフォルト値"</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54" fitToHeight="0" orientation="landscape" r:id="rId1"/>
  <rowBreaks count="1" manualBreakCount="1">
    <brk id="44"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209550</xdr:colOff>
                    <xdr:row>0</xdr:row>
                    <xdr:rowOff>133350</xdr:rowOff>
                  </from>
                  <to>
                    <xdr:col>7</xdr:col>
                    <xdr:colOff>838200</xdr:colOff>
                    <xdr:row>1</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古屋 花</cp:lastModifiedBy>
  <cp:lastPrinted>2021-11-24T00:51:32Z</cp:lastPrinted>
  <dcterms:created xsi:type="dcterms:W3CDTF">2021-03-12T03:18:20Z</dcterms:created>
  <dcterms:modified xsi:type="dcterms:W3CDTF">2024-10-22T07:37:03Z</dcterms:modified>
</cp:coreProperties>
</file>