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2230207\MRI Dropbox\プロジェクトP1214\P121468-01_P121325-01_R6・R5補正SHIFT\【社内限定】P121468-01_P121325-01_R6・R5補正SHIFT\遂行\SHIFTウェブサイト\資料掲載依頼\241025_算定報告書差し替え\"/>
    </mc:Choice>
  </mc:AlternateContent>
  <xr:revisionPtr revIDLastSave="0" documentId="13_ncr:1_{1F617E00-5DEA-46B8-8148-BBFF3ED5D537}" xr6:coauthVersionLast="47" xr6:coauthVersionMax="47" xr10:uidLastSave="{00000000-0000-0000-0000-000000000000}"/>
  <workbookProtection workbookAlgorithmName="SHA-512" workbookHashValue="07J8WN/L43Xwj68aJBqr0TzXJfxQcZ9RAKVI8EWPmLTnxAL3wudJf0S2VT9Wpk7c70BjDcsQKVRMQp8i2l4nhw==" workbookSaltValue="rgaRpkpYnRHgttUbA22kOA==" workbookSpinCount="100000" lockStructure="1"/>
  <bookViews>
    <workbookView xWindow="28680" yWindow="-120" windowWidth="29040" windowHeight="158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①" sheetId="9" r:id="rId7"/>
    <sheet name="6-2. CO2排出量②" sheetId="25" r:id="rId8"/>
    <sheet name="6-3. CO2排出量③" sheetId="26" r:id="rId9"/>
    <sheet name="6-4. CO2排出量_総括" sheetId="14" r:id="rId10"/>
    <sheet name="7. 備考" sheetId="34" r:id="rId11"/>
    <sheet name="取込シート_非表示" sheetId="35" state="hidden" r:id="rId12"/>
    <sheet name="非表示_単位発熱量・排出係数（デフォルト値）" sheetId="36" state="hidden" r:id="rId13"/>
    <sheet name="非表示_活動量と単位" sheetId="10" state="hidden" r:id="rId14"/>
    <sheet name="非表示_GJ換算表" sheetId="11" state="hidden" r:id="rId15"/>
    <sheet name="非表示_産業分類" sheetId="3" state="hidden" r:id="rId16"/>
  </sheets>
  <externalReferences>
    <externalReference r:id="rId17"/>
  </externalReferences>
  <definedNames>
    <definedName name="_xlnm._FilterDatabase" localSheetId="15" hidden="1">非表示_産業分類!#REF!</definedName>
    <definedName name="GJ換算係数" localSheetId="11">[1]非表示_GJ換算表!$C$6:$E$10</definedName>
    <definedName name="GJ換算係数">非表示_GJ換算表!$C$6:$E$10</definedName>
    <definedName name="_xlnm.Print_Area" localSheetId="1">'1. 基本情報等'!$A$1:$AK$46</definedName>
    <definedName name="_xlnm.Print_Area" localSheetId="2">'2. 敷地境界等'!$A$1:$AK$65</definedName>
    <definedName name="_xlnm.Print_Area" localSheetId="3">'3. 算定体制'!$A$1:$AL$64</definedName>
    <definedName name="_xlnm.Print_Area" localSheetId="4">'4. 排出源リスト'!$A$1:$M$32</definedName>
    <definedName name="_xlnm.Print_Area" localSheetId="5">'5. モニタリングポイント'!$A$1:$O$42</definedName>
    <definedName name="_xlnm.Print_Area" localSheetId="6">'6-1. CO2排出量①'!$A$1:$AF$42</definedName>
    <definedName name="_xlnm.Print_Area" localSheetId="7">'6-2. CO2排出量②'!$A$1:$AF$44</definedName>
    <definedName name="_xlnm.Print_Area" localSheetId="8">'6-3. CO2排出量③'!$A$1:$AF$43</definedName>
    <definedName name="_xlnm.Print_Area" localSheetId="9">'6-4. CO2排出量_総括'!$A$1:$AA$48</definedName>
    <definedName name="_xlnm.Print_Area" localSheetId="10">'7. 備考'!$A$1:$C$32</definedName>
    <definedName name="_xlnm.Print_Area" localSheetId="0">記入上の注意!$A$1:$K$46</definedName>
    <definedName name="_xlnm.Print_Area" localSheetId="11">取込シート_非表示!$A$1:$F$63</definedName>
    <definedName name="デフォルト値">'非表示_単位発熱量・排出係数（デフォルト値）'!$A$3:$E$70</definedName>
    <definedName name="モニタリングポイント">'5. モニタリングポイント'!$B$7:$L$26</definedName>
    <definedName name="活動の種別※その他除く" localSheetId="11">[1]非表示_活動量と単位!$D$8:$D$74</definedName>
    <definedName name="活動の種別※その他除く">非表示_活動量と単位!$D$8:$D$74</definedName>
    <definedName name="活動の種別と単位" localSheetId="11">[1]非表示_活動量と単位!$D$8:$J$75</definedName>
    <definedName name="活動の種別と単位">非表示_活動量と単位!$D$8:$J$75</definedName>
    <definedName name="産業分類" localSheetId="11">[1]非表示_産業分類!$C$4:$C$533</definedName>
    <definedName name="産業分類">非表示_産業分類!$C$4:$C$539</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1" l="1"/>
  <c r="Q26" i="14" l="1"/>
  <c r="Q25" i="14"/>
  <c r="I2" i="26"/>
  <c r="I2" i="25"/>
  <c r="F2" i="26"/>
  <c r="F2" i="25"/>
  <c r="F2" i="9"/>
  <c r="B9" i="14" l="1"/>
  <c r="B8" i="14"/>
  <c r="B7" i="14"/>
  <c r="F48" i="26" l="1"/>
  <c r="F102" i="26"/>
  <c r="F101" i="26"/>
  <c r="F100" i="26"/>
  <c r="F99" i="26"/>
  <c r="F98" i="26"/>
  <c r="F97" i="26"/>
  <c r="F96" i="26"/>
  <c r="F95" i="26"/>
  <c r="F94" i="26"/>
  <c r="F93" i="26"/>
  <c r="F92" i="26"/>
  <c r="F91" i="26"/>
  <c r="F90" i="26"/>
  <c r="F89" i="26"/>
  <c r="F88" i="26"/>
  <c r="F87" i="26"/>
  <c r="F86" i="26"/>
  <c r="F85" i="26"/>
  <c r="F84" i="26"/>
  <c r="F83" i="26"/>
  <c r="F82" i="26"/>
  <c r="F81" i="26"/>
  <c r="F80" i="26"/>
  <c r="F79" i="26"/>
  <c r="F78" i="26"/>
  <c r="F77" i="26"/>
  <c r="F76" i="26"/>
  <c r="F75" i="26"/>
  <c r="F74" i="26"/>
  <c r="F73" i="26"/>
  <c r="F72" i="26"/>
  <c r="F71" i="26"/>
  <c r="F70" i="26"/>
  <c r="F69" i="26"/>
  <c r="F68" i="26"/>
  <c r="F67" i="26"/>
  <c r="F66" i="26"/>
  <c r="F65" i="26"/>
  <c r="F64" i="26"/>
  <c r="F63" i="26"/>
  <c r="F62" i="26"/>
  <c r="F61" i="26"/>
  <c r="F60" i="26"/>
  <c r="F59" i="26"/>
  <c r="F58" i="26"/>
  <c r="F57" i="26"/>
  <c r="F56" i="26"/>
  <c r="F55" i="26"/>
  <c r="F54" i="26"/>
  <c r="F53" i="26"/>
  <c r="F52" i="26"/>
  <c r="F51" i="26"/>
  <c r="F50" i="26"/>
  <c r="F49" i="26"/>
  <c r="F31" i="26"/>
  <c r="F30" i="26"/>
  <c r="F29" i="26"/>
  <c r="F28" i="26"/>
  <c r="F27" i="26"/>
  <c r="F26" i="26"/>
  <c r="F25" i="26"/>
  <c r="F24" i="26"/>
  <c r="F23" i="26"/>
  <c r="F22" i="26"/>
  <c r="F21" i="26"/>
  <c r="F20" i="26"/>
  <c r="F19" i="26"/>
  <c r="F18" i="26"/>
  <c r="F17" i="26"/>
  <c r="F16" i="26"/>
  <c r="F15" i="26"/>
  <c r="F14" i="26"/>
  <c r="F13" i="26"/>
  <c r="F12" i="26"/>
  <c r="F11" i="26"/>
  <c r="F10" i="26"/>
  <c r="F9" i="26"/>
  <c r="F8" i="26"/>
  <c r="F7" i="26"/>
  <c r="F31" i="25"/>
  <c r="F30" i="25"/>
  <c r="F29" i="25"/>
  <c r="F28" i="25"/>
  <c r="F27" i="25"/>
  <c r="F26" i="25"/>
  <c r="F25" i="25"/>
  <c r="F24" i="25"/>
  <c r="F23" i="25"/>
  <c r="F22" i="25"/>
  <c r="F21" i="25"/>
  <c r="F20" i="25"/>
  <c r="F19" i="25"/>
  <c r="F18" i="25"/>
  <c r="F17" i="25"/>
  <c r="F16" i="25"/>
  <c r="F15" i="25"/>
  <c r="F14" i="25"/>
  <c r="F13" i="25"/>
  <c r="F12" i="25"/>
  <c r="F11" i="25"/>
  <c r="F10" i="25"/>
  <c r="F9" i="25"/>
  <c r="F8" i="25"/>
  <c r="F7" i="25"/>
  <c r="F102" i="25"/>
  <c r="F101" i="25"/>
  <c r="F100" i="25"/>
  <c r="F99" i="25"/>
  <c r="F98" i="25"/>
  <c r="F97" i="25"/>
  <c r="F96" i="25"/>
  <c r="F95" i="25"/>
  <c r="F94" i="25"/>
  <c r="F93" i="25"/>
  <c r="F92" i="25"/>
  <c r="F91" i="25"/>
  <c r="F90" i="25"/>
  <c r="F89" i="25"/>
  <c r="F88" i="25"/>
  <c r="F87" i="25"/>
  <c r="F86" i="25"/>
  <c r="F85" i="25"/>
  <c r="F84" i="25"/>
  <c r="F83" i="25"/>
  <c r="F82" i="25"/>
  <c r="F81" i="25"/>
  <c r="F80" i="25"/>
  <c r="F79" i="25"/>
  <c r="F78" i="25"/>
  <c r="F77" i="25"/>
  <c r="F76" i="25"/>
  <c r="F75" i="25"/>
  <c r="F74" i="25"/>
  <c r="F73" i="25"/>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8" i="9"/>
  <c r="F9" i="9"/>
  <c r="F10" i="9"/>
  <c r="F11" i="9"/>
  <c r="F12" i="9"/>
  <c r="F13" i="9"/>
  <c r="F14" i="9"/>
  <c r="F15" i="9"/>
  <c r="F16" i="9"/>
  <c r="F17" i="9"/>
  <c r="F18" i="9"/>
  <c r="F19" i="9"/>
  <c r="F20" i="9"/>
  <c r="F21" i="9"/>
  <c r="F22" i="9"/>
  <c r="F23" i="9"/>
  <c r="F24" i="9"/>
  <c r="F25" i="9"/>
  <c r="F26" i="9"/>
  <c r="F27" i="9"/>
  <c r="F28" i="9"/>
  <c r="F29" i="9"/>
  <c r="F30" i="9"/>
  <c r="F31" i="9"/>
  <c r="F7" i="9"/>
  <c r="A8" i="8" l="1"/>
  <c r="A9" i="8"/>
  <c r="A10" i="8"/>
  <c r="A11" i="8"/>
  <c r="A12" i="8"/>
  <c r="A13" i="8"/>
  <c r="A14" i="8"/>
  <c r="A15" i="8"/>
  <c r="A16" i="8"/>
  <c r="A17" i="8"/>
  <c r="A18" i="8"/>
  <c r="A19" i="8"/>
  <c r="A20" i="8"/>
  <c r="A21" i="8"/>
  <c r="A22" i="8"/>
  <c r="A23" i="8"/>
  <c r="A24" i="8"/>
  <c r="A25" i="8"/>
  <c r="A26" i="8"/>
  <c r="A7" i="8"/>
  <c r="G49" i="26"/>
  <c r="H49" i="26"/>
  <c r="I49" i="26"/>
  <c r="J49" i="26"/>
  <c r="K49" i="26"/>
  <c r="L49" i="26"/>
  <c r="G50" i="26"/>
  <c r="H50" i="26"/>
  <c r="I50" i="26"/>
  <c r="J50" i="26"/>
  <c r="K50" i="26"/>
  <c r="L50" i="26"/>
  <c r="G51" i="26"/>
  <c r="H51" i="26"/>
  <c r="I51" i="26"/>
  <c r="J51" i="26"/>
  <c r="K51" i="26"/>
  <c r="L51" i="26"/>
  <c r="G52" i="26"/>
  <c r="H52" i="26"/>
  <c r="I52" i="26"/>
  <c r="J52" i="26"/>
  <c r="K52" i="26"/>
  <c r="L52" i="26"/>
  <c r="G53" i="26"/>
  <c r="H53" i="26"/>
  <c r="I53" i="26"/>
  <c r="J53" i="26"/>
  <c r="K53" i="26"/>
  <c r="L53" i="26"/>
  <c r="G54" i="26"/>
  <c r="H54" i="26"/>
  <c r="I54" i="26"/>
  <c r="J54" i="26"/>
  <c r="K54" i="26"/>
  <c r="L54" i="26"/>
  <c r="G55" i="26"/>
  <c r="H55" i="26"/>
  <c r="I55" i="26"/>
  <c r="J55" i="26"/>
  <c r="K55" i="26"/>
  <c r="L55" i="26"/>
  <c r="G56" i="26"/>
  <c r="H56" i="26"/>
  <c r="I56" i="26"/>
  <c r="J56" i="26"/>
  <c r="K56" i="26"/>
  <c r="L56" i="26"/>
  <c r="G57" i="26"/>
  <c r="H57" i="26"/>
  <c r="I57" i="26"/>
  <c r="J57" i="26"/>
  <c r="K57" i="26"/>
  <c r="L57" i="26"/>
  <c r="G58" i="26"/>
  <c r="H58" i="26"/>
  <c r="I58" i="26"/>
  <c r="J58" i="26"/>
  <c r="K58" i="26"/>
  <c r="L58" i="26"/>
  <c r="G59" i="26"/>
  <c r="H59" i="26"/>
  <c r="I59" i="26"/>
  <c r="J59" i="26"/>
  <c r="K59" i="26"/>
  <c r="L59" i="26"/>
  <c r="G60" i="26"/>
  <c r="H60" i="26"/>
  <c r="I60" i="26"/>
  <c r="J60" i="26"/>
  <c r="K60" i="26"/>
  <c r="L60" i="26"/>
  <c r="G61" i="26"/>
  <c r="H61" i="26"/>
  <c r="I61" i="26"/>
  <c r="J61" i="26"/>
  <c r="K61" i="26"/>
  <c r="L61" i="26"/>
  <c r="G62" i="26"/>
  <c r="H62" i="26"/>
  <c r="I62" i="26"/>
  <c r="J62" i="26"/>
  <c r="K62" i="26"/>
  <c r="L62" i="26"/>
  <c r="G63" i="26"/>
  <c r="H63" i="26"/>
  <c r="I63" i="26"/>
  <c r="J63" i="26"/>
  <c r="K63" i="26"/>
  <c r="L63" i="26"/>
  <c r="G64" i="26"/>
  <c r="H64" i="26"/>
  <c r="I64" i="26"/>
  <c r="J64" i="26"/>
  <c r="K64" i="26"/>
  <c r="L64" i="26"/>
  <c r="G65" i="26"/>
  <c r="H65" i="26"/>
  <c r="I65" i="26"/>
  <c r="J65" i="26"/>
  <c r="K65" i="26"/>
  <c r="L65" i="26"/>
  <c r="G66" i="26"/>
  <c r="H66" i="26"/>
  <c r="I66" i="26"/>
  <c r="J66" i="26"/>
  <c r="K66" i="26"/>
  <c r="L66" i="26"/>
  <c r="G67" i="26"/>
  <c r="H67" i="26"/>
  <c r="I67" i="26"/>
  <c r="J67" i="26"/>
  <c r="K67" i="26"/>
  <c r="L67" i="26"/>
  <c r="G68" i="26"/>
  <c r="H68" i="26"/>
  <c r="I68" i="26"/>
  <c r="J68" i="26"/>
  <c r="K68" i="26"/>
  <c r="L68" i="26"/>
  <c r="G69" i="26"/>
  <c r="H69" i="26"/>
  <c r="I69" i="26"/>
  <c r="J69" i="26"/>
  <c r="K69" i="26"/>
  <c r="L69" i="26"/>
  <c r="G70" i="26"/>
  <c r="H70" i="26"/>
  <c r="I70" i="26"/>
  <c r="J70" i="26"/>
  <c r="K70" i="26"/>
  <c r="L70" i="26"/>
  <c r="G71" i="26"/>
  <c r="H71" i="26"/>
  <c r="I71" i="26"/>
  <c r="J71" i="26"/>
  <c r="K71" i="26"/>
  <c r="L71" i="26"/>
  <c r="G72" i="26"/>
  <c r="H72" i="26"/>
  <c r="I72" i="26"/>
  <c r="J72" i="26"/>
  <c r="K72" i="26"/>
  <c r="L72" i="26"/>
  <c r="G73" i="26"/>
  <c r="H73" i="26"/>
  <c r="I73" i="26"/>
  <c r="J73" i="26"/>
  <c r="K73" i="26"/>
  <c r="L73" i="26"/>
  <c r="G74" i="26"/>
  <c r="H74" i="26"/>
  <c r="I74" i="26"/>
  <c r="J74" i="26"/>
  <c r="K74" i="26"/>
  <c r="L74" i="26"/>
  <c r="G75" i="26"/>
  <c r="H75" i="26"/>
  <c r="I75" i="26"/>
  <c r="J75" i="26"/>
  <c r="K75" i="26"/>
  <c r="L75" i="26"/>
  <c r="G76" i="26"/>
  <c r="H76" i="26"/>
  <c r="I76" i="26"/>
  <c r="J76" i="26"/>
  <c r="K76" i="26"/>
  <c r="L76" i="26"/>
  <c r="G77" i="26"/>
  <c r="H77" i="26"/>
  <c r="I77" i="26"/>
  <c r="J77" i="26"/>
  <c r="K77" i="26"/>
  <c r="L77" i="26"/>
  <c r="G78" i="26"/>
  <c r="H78" i="26"/>
  <c r="I78" i="26"/>
  <c r="J78" i="26"/>
  <c r="K78" i="26"/>
  <c r="L78" i="26"/>
  <c r="G79" i="26"/>
  <c r="H79" i="26"/>
  <c r="I79" i="26"/>
  <c r="J79" i="26"/>
  <c r="K79" i="26"/>
  <c r="L79" i="26"/>
  <c r="G80" i="26"/>
  <c r="H80" i="26"/>
  <c r="I80" i="26"/>
  <c r="J80" i="26"/>
  <c r="K80" i="26"/>
  <c r="L80" i="26"/>
  <c r="G81" i="26"/>
  <c r="H81" i="26"/>
  <c r="I81" i="26"/>
  <c r="J81" i="26"/>
  <c r="K81" i="26"/>
  <c r="L81" i="26"/>
  <c r="G82" i="26"/>
  <c r="H82" i="26"/>
  <c r="I82" i="26"/>
  <c r="J82" i="26"/>
  <c r="K82" i="26"/>
  <c r="L82" i="26"/>
  <c r="G83" i="26"/>
  <c r="H83" i="26"/>
  <c r="I83" i="26"/>
  <c r="J83" i="26"/>
  <c r="K83" i="26"/>
  <c r="L83" i="26"/>
  <c r="G84" i="26"/>
  <c r="H84" i="26"/>
  <c r="I84" i="26"/>
  <c r="J84" i="26"/>
  <c r="K84" i="26"/>
  <c r="L84" i="26"/>
  <c r="G85" i="26"/>
  <c r="H85" i="26"/>
  <c r="I85" i="26"/>
  <c r="J85" i="26"/>
  <c r="K85" i="26"/>
  <c r="L85" i="26"/>
  <c r="G86" i="26"/>
  <c r="H86" i="26"/>
  <c r="I86" i="26"/>
  <c r="J86" i="26"/>
  <c r="K86" i="26"/>
  <c r="L86" i="26"/>
  <c r="G87" i="26"/>
  <c r="H87" i="26"/>
  <c r="I87" i="26"/>
  <c r="J87" i="26"/>
  <c r="K87" i="26"/>
  <c r="L87" i="26"/>
  <c r="G88" i="26"/>
  <c r="H88" i="26"/>
  <c r="I88" i="26"/>
  <c r="J88" i="26"/>
  <c r="K88" i="26"/>
  <c r="L88" i="26"/>
  <c r="G89" i="26"/>
  <c r="H89" i="26"/>
  <c r="I89" i="26"/>
  <c r="J89" i="26"/>
  <c r="K89" i="26"/>
  <c r="L89" i="26"/>
  <c r="G90" i="26"/>
  <c r="H90" i="26"/>
  <c r="I90" i="26"/>
  <c r="J90" i="26"/>
  <c r="K90" i="26"/>
  <c r="L90" i="26"/>
  <c r="G91" i="26"/>
  <c r="H91" i="26"/>
  <c r="I91" i="26"/>
  <c r="J91" i="26"/>
  <c r="K91" i="26"/>
  <c r="L91" i="26"/>
  <c r="G92" i="26"/>
  <c r="H92" i="26"/>
  <c r="I92" i="26"/>
  <c r="J92" i="26"/>
  <c r="K92" i="26"/>
  <c r="L92" i="26"/>
  <c r="G93" i="26"/>
  <c r="H93" i="26"/>
  <c r="I93" i="26"/>
  <c r="J93" i="26"/>
  <c r="K93" i="26"/>
  <c r="L93" i="26"/>
  <c r="G94" i="26"/>
  <c r="H94" i="26"/>
  <c r="I94" i="26"/>
  <c r="J94" i="26"/>
  <c r="K94" i="26"/>
  <c r="L94" i="26"/>
  <c r="G95" i="26"/>
  <c r="H95" i="26"/>
  <c r="I95" i="26"/>
  <c r="J95" i="26"/>
  <c r="K95" i="26"/>
  <c r="L95" i="26"/>
  <c r="G96" i="26"/>
  <c r="H96" i="26"/>
  <c r="I96" i="26"/>
  <c r="J96" i="26"/>
  <c r="K96" i="26"/>
  <c r="L96" i="26"/>
  <c r="G97" i="26"/>
  <c r="H97" i="26"/>
  <c r="I97" i="26"/>
  <c r="J97" i="26"/>
  <c r="K97" i="26"/>
  <c r="L97" i="26"/>
  <c r="G98" i="26"/>
  <c r="H98" i="26"/>
  <c r="I98" i="26"/>
  <c r="J98" i="26"/>
  <c r="K98" i="26"/>
  <c r="L98" i="26"/>
  <c r="G99" i="26"/>
  <c r="H99" i="26"/>
  <c r="I99" i="26"/>
  <c r="J99" i="26"/>
  <c r="K99" i="26"/>
  <c r="L99" i="26"/>
  <c r="G100" i="26"/>
  <c r="H100" i="26"/>
  <c r="I100" i="26"/>
  <c r="J100" i="26"/>
  <c r="K100" i="26"/>
  <c r="L100" i="26"/>
  <c r="G101" i="26"/>
  <c r="H101" i="26"/>
  <c r="I101" i="26"/>
  <c r="J101" i="26"/>
  <c r="K101" i="26"/>
  <c r="L101" i="26"/>
  <c r="G102" i="26"/>
  <c r="H102" i="26"/>
  <c r="I102" i="26"/>
  <c r="J102" i="26"/>
  <c r="K102" i="26"/>
  <c r="L102" i="26"/>
  <c r="L48" i="26"/>
  <c r="K48" i="26"/>
  <c r="J48" i="26"/>
  <c r="I48" i="26"/>
  <c r="H48" i="26"/>
  <c r="G48" i="26"/>
  <c r="I8" i="26"/>
  <c r="J8" i="26"/>
  <c r="K8" i="26"/>
  <c r="H9" i="26"/>
  <c r="I9" i="26"/>
  <c r="J9" i="26"/>
  <c r="K9" i="26"/>
  <c r="I10" i="26"/>
  <c r="K10" i="26"/>
  <c r="H11" i="26"/>
  <c r="I11" i="26"/>
  <c r="J11" i="26"/>
  <c r="K11" i="26"/>
  <c r="H12" i="26"/>
  <c r="I12" i="26"/>
  <c r="J12" i="26"/>
  <c r="K12" i="26"/>
  <c r="H13" i="26"/>
  <c r="I13" i="26"/>
  <c r="J13" i="26"/>
  <c r="K13" i="26"/>
  <c r="H14" i="26"/>
  <c r="I14" i="26"/>
  <c r="J14" i="26"/>
  <c r="K14" i="26"/>
  <c r="H15" i="26"/>
  <c r="I15" i="26"/>
  <c r="J15" i="26"/>
  <c r="K15" i="26"/>
  <c r="H16" i="26"/>
  <c r="I16" i="26"/>
  <c r="J16" i="26"/>
  <c r="K16" i="26"/>
  <c r="H17" i="26"/>
  <c r="I17" i="26"/>
  <c r="J17" i="26"/>
  <c r="K17" i="26"/>
  <c r="H18" i="26"/>
  <c r="I18" i="26"/>
  <c r="J18" i="26"/>
  <c r="K18" i="26"/>
  <c r="H19" i="26"/>
  <c r="I19" i="26"/>
  <c r="J19" i="26"/>
  <c r="K19" i="26"/>
  <c r="H20" i="26"/>
  <c r="I20" i="26"/>
  <c r="J20" i="26"/>
  <c r="K20" i="26"/>
  <c r="H21" i="26"/>
  <c r="I21" i="26"/>
  <c r="J21" i="26"/>
  <c r="K21" i="26"/>
  <c r="K7" i="26"/>
  <c r="J7" i="26"/>
  <c r="I7" i="26"/>
  <c r="H7" i="26"/>
  <c r="G49" i="25"/>
  <c r="H49" i="25"/>
  <c r="I49" i="25"/>
  <c r="J49" i="25"/>
  <c r="K49" i="25"/>
  <c r="L49" i="25"/>
  <c r="G50" i="25"/>
  <c r="H50" i="25"/>
  <c r="I50" i="25"/>
  <c r="J50" i="25"/>
  <c r="K50" i="25"/>
  <c r="L50" i="25"/>
  <c r="G51" i="25"/>
  <c r="H51" i="25"/>
  <c r="I51" i="25"/>
  <c r="J51" i="25"/>
  <c r="K51" i="25"/>
  <c r="L51" i="25"/>
  <c r="G52" i="25"/>
  <c r="H52" i="25"/>
  <c r="I52" i="25"/>
  <c r="J52" i="25"/>
  <c r="K52" i="25"/>
  <c r="L52" i="25"/>
  <c r="G53" i="25"/>
  <c r="H53" i="25"/>
  <c r="I53" i="25"/>
  <c r="J53" i="25"/>
  <c r="K53" i="25"/>
  <c r="L53" i="25"/>
  <c r="G54" i="25"/>
  <c r="H54" i="25"/>
  <c r="I54" i="25"/>
  <c r="J54" i="25"/>
  <c r="K54" i="25"/>
  <c r="L54" i="25"/>
  <c r="G55" i="25"/>
  <c r="H55" i="25"/>
  <c r="I55" i="25"/>
  <c r="J55" i="25"/>
  <c r="K55" i="25"/>
  <c r="L55" i="25"/>
  <c r="G56" i="25"/>
  <c r="H56" i="25"/>
  <c r="I56" i="25"/>
  <c r="J56" i="25"/>
  <c r="K56" i="25"/>
  <c r="L56" i="25"/>
  <c r="G57" i="25"/>
  <c r="H57" i="25"/>
  <c r="I57" i="25"/>
  <c r="J57" i="25"/>
  <c r="K57" i="25"/>
  <c r="L57" i="25"/>
  <c r="G58" i="25"/>
  <c r="H58" i="25"/>
  <c r="I58" i="25"/>
  <c r="J58" i="25"/>
  <c r="K58" i="25"/>
  <c r="L58" i="25"/>
  <c r="G59" i="25"/>
  <c r="H59" i="25"/>
  <c r="I59" i="25"/>
  <c r="J59" i="25"/>
  <c r="K59" i="25"/>
  <c r="L59" i="25"/>
  <c r="G60" i="25"/>
  <c r="H60" i="25"/>
  <c r="I60" i="25"/>
  <c r="J60" i="25"/>
  <c r="K60" i="25"/>
  <c r="L60" i="25"/>
  <c r="G61" i="25"/>
  <c r="H61" i="25"/>
  <c r="I61" i="25"/>
  <c r="J61" i="25"/>
  <c r="K61" i="25"/>
  <c r="L61" i="25"/>
  <c r="G62" i="25"/>
  <c r="H62" i="25"/>
  <c r="I62" i="25"/>
  <c r="J62" i="25"/>
  <c r="K62" i="25"/>
  <c r="L62" i="25"/>
  <c r="G63" i="25"/>
  <c r="H63" i="25"/>
  <c r="I63" i="25"/>
  <c r="J63" i="25"/>
  <c r="K63" i="25"/>
  <c r="L63" i="25"/>
  <c r="G64" i="25"/>
  <c r="H64" i="25"/>
  <c r="I64" i="25"/>
  <c r="J64" i="25"/>
  <c r="K64" i="25"/>
  <c r="L64" i="25"/>
  <c r="G65" i="25"/>
  <c r="H65" i="25"/>
  <c r="I65" i="25"/>
  <c r="J65" i="25"/>
  <c r="K65" i="25"/>
  <c r="L65" i="25"/>
  <c r="G66" i="25"/>
  <c r="H66" i="25"/>
  <c r="I66" i="25"/>
  <c r="J66" i="25"/>
  <c r="K66" i="25"/>
  <c r="L66" i="25"/>
  <c r="G67" i="25"/>
  <c r="H67" i="25"/>
  <c r="I67" i="25"/>
  <c r="J67" i="25"/>
  <c r="K67" i="25"/>
  <c r="L67" i="25"/>
  <c r="G68" i="25"/>
  <c r="H68" i="25"/>
  <c r="I68" i="25"/>
  <c r="J68" i="25"/>
  <c r="K68" i="25"/>
  <c r="L68" i="25"/>
  <c r="G69" i="25"/>
  <c r="H69" i="25"/>
  <c r="I69" i="25"/>
  <c r="J69" i="25"/>
  <c r="K69" i="25"/>
  <c r="L69" i="25"/>
  <c r="G70" i="25"/>
  <c r="H70" i="25"/>
  <c r="I70" i="25"/>
  <c r="J70" i="25"/>
  <c r="K70" i="25"/>
  <c r="L70" i="25"/>
  <c r="G71" i="25"/>
  <c r="H71" i="25"/>
  <c r="I71" i="25"/>
  <c r="J71" i="25"/>
  <c r="K71" i="25"/>
  <c r="L71" i="25"/>
  <c r="G72" i="25"/>
  <c r="H72" i="25"/>
  <c r="I72" i="25"/>
  <c r="J72" i="25"/>
  <c r="K72" i="25"/>
  <c r="L72" i="25"/>
  <c r="G73" i="25"/>
  <c r="H73" i="25"/>
  <c r="I73" i="25"/>
  <c r="J73" i="25"/>
  <c r="K73" i="25"/>
  <c r="L73" i="25"/>
  <c r="G74" i="25"/>
  <c r="H74" i="25"/>
  <c r="I74" i="25"/>
  <c r="J74" i="25"/>
  <c r="K74" i="25"/>
  <c r="L74" i="25"/>
  <c r="G75" i="25"/>
  <c r="H75" i="25"/>
  <c r="I75" i="25"/>
  <c r="J75" i="25"/>
  <c r="K75" i="25"/>
  <c r="L75" i="25"/>
  <c r="G76" i="25"/>
  <c r="H76" i="25"/>
  <c r="I76" i="25"/>
  <c r="J76" i="25"/>
  <c r="K76" i="25"/>
  <c r="L76" i="25"/>
  <c r="G77" i="25"/>
  <c r="H77" i="25"/>
  <c r="I77" i="25"/>
  <c r="J77" i="25"/>
  <c r="K77" i="25"/>
  <c r="L77" i="25"/>
  <c r="G78" i="25"/>
  <c r="H78" i="25"/>
  <c r="I78" i="25"/>
  <c r="J78" i="25"/>
  <c r="K78" i="25"/>
  <c r="L78" i="25"/>
  <c r="G79" i="25"/>
  <c r="H79" i="25"/>
  <c r="I79" i="25"/>
  <c r="J79" i="25"/>
  <c r="K79" i="25"/>
  <c r="L79" i="25"/>
  <c r="G80" i="25"/>
  <c r="H80" i="25"/>
  <c r="I80" i="25"/>
  <c r="J80" i="25"/>
  <c r="K80" i="25"/>
  <c r="L80" i="25"/>
  <c r="G81" i="25"/>
  <c r="H81" i="25"/>
  <c r="I81" i="25"/>
  <c r="J81" i="25"/>
  <c r="K81" i="25"/>
  <c r="L81" i="25"/>
  <c r="G82" i="25"/>
  <c r="H82" i="25"/>
  <c r="I82" i="25"/>
  <c r="J82" i="25"/>
  <c r="K82" i="25"/>
  <c r="L82" i="25"/>
  <c r="G83" i="25"/>
  <c r="H83" i="25"/>
  <c r="I83" i="25"/>
  <c r="J83" i="25"/>
  <c r="K83" i="25"/>
  <c r="L83" i="25"/>
  <c r="G84" i="25"/>
  <c r="H84" i="25"/>
  <c r="I84" i="25"/>
  <c r="J84" i="25"/>
  <c r="K84" i="25"/>
  <c r="L84" i="25"/>
  <c r="G85" i="25"/>
  <c r="H85" i="25"/>
  <c r="I85" i="25"/>
  <c r="J85" i="25"/>
  <c r="K85" i="25"/>
  <c r="L85" i="25"/>
  <c r="G86" i="25"/>
  <c r="H86" i="25"/>
  <c r="I86" i="25"/>
  <c r="J86" i="25"/>
  <c r="K86" i="25"/>
  <c r="L86" i="25"/>
  <c r="G87" i="25"/>
  <c r="H87" i="25"/>
  <c r="I87" i="25"/>
  <c r="J87" i="25"/>
  <c r="K87" i="25"/>
  <c r="L87" i="25"/>
  <c r="G88" i="25"/>
  <c r="H88" i="25"/>
  <c r="I88" i="25"/>
  <c r="J88" i="25"/>
  <c r="K88" i="25"/>
  <c r="L88" i="25"/>
  <c r="G89" i="25"/>
  <c r="H89" i="25"/>
  <c r="I89" i="25"/>
  <c r="J89" i="25"/>
  <c r="K89" i="25"/>
  <c r="L89" i="25"/>
  <c r="G90" i="25"/>
  <c r="H90" i="25"/>
  <c r="I90" i="25"/>
  <c r="J90" i="25"/>
  <c r="K90" i="25"/>
  <c r="L90" i="25"/>
  <c r="G91" i="25"/>
  <c r="H91" i="25"/>
  <c r="I91" i="25"/>
  <c r="J91" i="25"/>
  <c r="K91" i="25"/>
  <c r="L91" i="25"/>
  <c r="G92" i="25"/>
  <c r="H92" i="25"/>
  <c r="I92" i="25"/>
  <c r="J92" i="25"/>
  <c r="K92" i="25"/>
  <c r="L92" i="25"/>
  <c r="G93" i="25"/>
  <c r="H93" i="25"/>
  <c r="I93" i="25"/>
  <c r="J93" i="25"/>
  <c r="K93" i="25"/>
  <c r="L93" i="25"/>
  <c r="G94" i="25"/>
  <c r="H94" i="25"/>
  <c r="I94" i="25"/>
  <c r="J94" i="25"/>
  <c r="K94" i="25"/>
  <c r="L94" i="25"/>
  <c r="G95" i="25"/>
  <c r="H95" i="25"/>
  <c r="I95" i="25"/>
  <c r="J95" i="25"/>
  <c r="K95" i="25"/>
  <c r="L95" i="25"/>
  <c r="G96" i="25"/>
  <c r="H96" i="25"/>
  <c r="I96" i="25"/>
  <c r="J96" i="25"/>
  <c r="K96" i="25"/>
  <c r="L96" i="25"/>
  <c r="G97" i="25"/>
  <c r="H97" i="25"/>
  <c r="I97" i="25"/>
  <c r="J97" i="25"/>
  <c r="K97" i="25"/>
  <c r="L97" i="25"/>
  <c r="G98" i="25"/>
  <c r="H98" i="25"/>
  <c r="I98" i="25"/>
  <c r="J98" i="25"/>
  <c r="K98" i="25"/>
  <c r="L98" i="25"/>
  <c r="G99" i="25"/>
  <c r="H99" i="25"/>
  <c r="I99" i="25"/>
  <c r="J99" i="25"/>
  <c r="K99" i="25"/>
  <c r="L99" i="25"/>
  <c r="G100" i="25"/>
  <c r="H100" i="25"/>
  <c r="I100" i="25"/>
  <c r="J100" i="25"/>
  <c r="K100" i="25"/>
  <c r="L100" i="25"/>
  <c r="G101" i="25"/>
  <c r="H101" i="25"/>
  <c r="I101" i="25"/>
  <c r="J101" i="25"/>
  <c r="K101" i="25"/>
  <c r="L101" i="25"/>
  <c r="G102" i="25"/>
  <c r="H102" i="25"/>
  <c r="I102" i="25"/>
  <c r="J102" i="25"/>
  <c r="K102" i="25"/>
  <c r="L102" i="25"/>
  <c r="L48" i="25"/>
  <c r="K48" i="25"/>
  <c r="J48" i="25"/>
  <c r="I48" i="25"/>
  <c r="H48" i="25"/>
  <c r="G48" i="25"/>
  <c r="I8" i="25"/>
  <c r="J8" i="25"/>
  <c r="K8" i="25"/>
  <c r="H9" i="25"/>
  <c r="I9" i="25"/>
  <c r="J9" i="25"/>
  <c r="K9" i="25"/>
  <c r="I10" i="25"/>
  <c r="K10" i="25"/>
  <c r="H11" i="25"/>
  <c r="I11" i="25"/>
  <c r="J11" i="25"/>
  <c r="K11" i="25"/>
  <c r="H12" i="25"/>
  <c r="I12" i="25"/>
  <c r="J12" i="25"/>
  <c r="K12" i="25"/>
  <c r="H13" i="25"/>
  <c r="I13" i="25"/>
  <c r="J13" i="25"/>
  <c r="K13" i="25"/>
  <c r="H14" i="25"/>
  <c r="I14" i="25"/>
  <c r="J14" i="25"/>
  <c r="K14" i="25"/>
  <c r="H15" i="25"/>
  <c r="I15" i="25"/>
  <c r="J15" i="25"/>
  <c r="K15" i="25"/>
  <c r="H16" i="25"/>
  <c r="I16" i="25"/>
  <c r="J16" i="25"/>
  <c r="K16" i="25"/>
  <c r="H17" i="25"/>
  <c r="I17" i="25"/>
  <c r="J17" i="25"/>
  <c r="K17" i="25"/>
  <c r="H18" i="25"/>
  <c r="I18" i="25"/>
  <c r="J18" i="25"/>
  <c r="K18" i="25"/>
  <c r="H19" i="25"/>
  <c r="I19" i="25"/>
  <c r="J19" i="25"/>
  <c r="K19" i="25"/>
  <c r="H20" i="25"/>
  <c r="I20" i="25"/>
  <c r="J20" i="25"/>
  <c r="K20" i="25"/>
  <c r="H21" i="25"/>
  <c r="I21" i="25"/>
  <c r="J21" i="25"/>
  <c r="K21" i="25"/>
  <c r="K7" i="25"/>
  <c r="J7" i="25"/>
  <c r="I7" i="25"/>
  <c r="H7" i="25"/>
  <c r="G49" i="9"/>
  <c r="H49" i="9"/>
  <c r="I49" i="9"/>
  <c r="J49" i="9"/>
  <c r="K49" i="9"/>
  <c r="G50" i="9"/>
  <c r="H50" i="9"/>
  <c r="I50" i="9"/>
  <c r="J50" i="9"/>
  <c r="K50" i="9"/>
  <c r="G51" i="9"/>
  <c r="H51" i="9"/>
  <c r="I51" i="9"/>
  <c r="J51" i="9"/>
  <c r="K51" i="9"/>
  <c r="G52" i="9"/>
  <c r="H52" i="9"/>
  <c r="I52" i="9"/>
  <c r="J52" i="9"/>
  <c r="K52" i="9"/>
  <c r="G53" i="9"/>
  <c r="H53" i="9"/>
  <c r="I53" i="9"/>
  <c r="J53" i="9"/>
  <c r="K53" i="9"/>
  <c r="G54" i="9"/>
  <c r="H54" i="9"/>
  <c r="I54" i="9"/>
  <c r="J54" i="9"/>
  <c r="K54" i="9"/>
  <c r="G55" i="9"/>
  <c r="H55" i="9"/>
  <c r="I55" i="9"/>
  <c r="J55" i="9"/>
  <c r="K55" i="9"/>
  <c r="G56" i="9"/>
  <c r="H56" i="9"/>
  <c r="I56" i="9"/>
  <c r="J56" i="9"/>
  <c r="K56" i="9"/>
  <c r="G57" i="9"/>
  <c r="H57" i="9"/>
  <c r="I57" i="9"/>
  <c r="J57" i="9"/>
  <c r="K57" i="9"/>
  <c r="G58" i="9"/>
  <c r="H58" i="9"/>
  <c r="I58" i="9"/>
  <c r="J58" i="9"/>
  <c r="K58" i="9"/>
  <c r="G59" i="9"/>
  <c r="H59" i="9"/>
  <c r="I59" i="9"/>
  <c r="J59" i="9"/>
  <c r="K59" i="9"/>
  <c r="G60" i="9"/>
  <c r="H60" i="9"/>
  <c r="I60" i="9"/>
  <c r="J60" i="9"/>
  <c r="K60" i="9"/>
  <c r="G61" i="9"/>
  <c r="H61" i="9"/>
  <c r="I61" i="9"/>
  <c r="J61" i="9"/>
  <c r="K61" i="9"/>
  <c r="G62" i="9"/>
  <c r="H62" i="9"/>
  <c r="I62" i="9"/>
  <c r="J62" i="9"/>
  <c r="K62" i="9"/>
  <c r="G63" i="9"/>
  <c r="H63" i="9"/>
  <c r="I63" i="9"/>
  <c r="J63" i="9"/>
  <c r="K63" i="9"/>
  <c r="G64" i="9"/>
  <c r="H64" i="9"/>
  <c r="I64" i="9"/>
  <c r="J64" i="9"/>
  <c r="K64" i="9"/>
  <c r="G65" i="9"/>
  <c r="H65" i="9"/>
  <c r="I65" i="9"/>
  <c r="J65" i="9"/>
  <c r="K65" i="9"/>
  <c r="G66" i="9"/>
  <c r="H66" i="9"/>
  <c r="I66" i="9"/>
  <c r="J66" i="9"/>
  <c r="K66" i="9"/>
  <c r="G67" i="9"/>
  <c r="H67" i="9"/>
  <c r="I67" i="9"/>
  <c r="J67" i="9"/>
  <c r="K67" i="9"/>
  <c r="G68" i="9"/>
  <c r="H68" i="9"/>
  <c r="I68" i="9"/>
  <c r="J68" i="9"/>
  <c r="K68" i="9"/>
  <c r="G69" i="9"/>
  <c r="H69" i="9"/>
  <c r="I69" i="9"/>
  <c r="J69" i="9"/>
  <c r="K69" i="9"/>
  <c r="G70" i="9"/>
  <c r="H70" i="9"/>
  <c r="I70" i="9"/>
  <c r="J70" i="9"/>
  <c r="K70" i="9"/>
  <c r="G71" i="9"/>
  <c r="H71" i="9"/>
  <c r="I71" i="9"/>
  <c r="J71" i="9"/>
  <c r="K71" i="9"/>
  <c r="G72" i="9"/>
  <c r="H72" i="9"/>
  <c r="I72" i="9"/>
  <c r="J72" i="9"/>
  <c r="K72" i="9"/>
  <c r="G73" i="9"/>
  <c r="H73" i="9"/>
  <c r="I73" i="9"/>
  <c r="J73" i="9"/>
  <c r="K73" i="9"/>
  <c r="G74" i="9"/>
  <c r="H74" i="9"/>
  <c r="I74" i="9"/>
  <c r="J74" i="9"/>
  <c r="K74" i="9"/>
  <c r="G75" i="9"/>
  <c r="H75" i="9"/>
  <c r="I75" i="9"/>
  <c r="J75" i="9"/>
  <c r="K75" i="9"/>
  <c r="G76" i="9"/>
  <c r="H76" i="9"/>
  <c r="I76" i="9"/>
  <c r="J76" i="9"/>
  <c r="K76" i="9"/>
  <c r="G77" i="9"/>
  <c r="H77" i="9"/>
  <c r="I77" i="9"/>
  <c r="J77" i="9"/>
  <c r="K77" i="9"/>
  <c r="G78" i="9"/>
  <c r="H78" i="9"/>
  <c r="I78" i="9"/>
  <c r="J78" i="9"/>
  <c r="K78" i="9"/>
  <c r="G79" i="9"/>
  <c r="H79" i="9"/>
  <c r="I79" i="9"/>
  <c r="J79" i="9"/>
  <c r="K79" i="9"/>
  <c r="G80" i="9"/>
  <c r="H80" i="9"/>
  <c r="I80" i="9"/>
  <c r="J80" i="9"/>
  <c r="K80" i="9"/>
  <c r="G81" i="9"/>
  <c r="H81" i="9"/>
  <c r="I81" i="9"/>
  <c r="J81" i="9"/>
  <c r="K81" i="9"/>
  <c r="G82" i="9"/>
  <c r="H82" i="9"/>
  <c r="I82" i="9"/>
  <c r="J82" i="9"/>
  <c r="K82" i="9"/>
  <c r="G83" i="9"/>
  <c r="H83" i="9"/>
  <c r="I83" i="9"/>
  <c r="J83" i="9"/>
  <c r="K83" i="9"/>
  <c r="G84" i="9"/>
  <c r="H84" i="9"/>
  <c r="I84" i="9"/>
  <c r="J84" i="9"/>
  <c r="K84" i="9"/>
  <c r="G85" i="9"/>
  <c r="H85" i="9"/>
  <c r="I85" i="9"/>
  <c r="J85" i="9"/>
  <c r="K85" i="9"/>
  <c r="G86" i="9"/>
  <c r="H86" i="9"/>
  <c r="I86" i="9"/>
  <c r="J86" i="9"/>
  <c r="K86" i="9"/>
  <c r="G87" i="9"/>
  <c r="H87" i="9"/>
  <c r="I87" i="9"/>
  <c r="J87" i="9"/>
  <c r="K87" i="9"/>
  <c r="G88" i="9"/>
  <c r="H88" i="9"/>
  <c r="I88" i="9"/>
  <c r="J88" i="9"/>
  <c r="K88" i="9"/>
  <c r="G89" i="9"/>
  <c r="H89" i="9"/>
  <c r="I89" i="9"/>
  <c r="J89" i="9"/>
  <c r="K89" i="9"/>
  <c r="G90" i="9"/>
  <c r="H90" i="9"/>
  <c r="I90" i="9"/>
  <c r="J90" i="9"/>
  <c r="K90" i="9"/>
  <c r="G91" i="9"/>
  <c r="H91" i="9"/>
  <c r="I91" i="9"/>
  <c r="J91" i="9"/>
  <c r="K91" i="9"/>
  <c r="G92" i="9"/>
  <c r="H92" i="9"/>
  <c r="I92" i="9"/>
  <c r="J92" i="9"/>
  <c r="K92" i="9"/>
  <c r="G93" i="9"/>
  <c r="H93" i="9"/>
  <c r="I93" i="9"/>
  <c r="J93" i="9"/>
  <c r="K93" i="9"/>
  <c r="G94" i="9"/>
  <c r="H94" i="9"/>
  <c r="I94" i="9"/>
  <c r="J94" i="9"/>
  <c r="K94" i="9"/>
  <c r="G95" i="9"/>
  <c r="H95" i="9"/>
  <c r="I95" i="9"/>
  <c r="J95" i="9"/>
  <c r="K95" i="9"/>
  <c r="G96" i="9"/>
  <c r="H96" i="9"/>
  <c r="I96" i="9"/>
  <c r="J96" i="9"/>
  <c r="K96" i="9"/>
  <c r="G97" i="9"/>
  <c r="H97" i="9"/>
  <c r="I97" i="9"/>
  <c r="J97" i="9"/>
  <c r="K97" i="9"/>
  <c r="G98" i="9"/>
  <c r="H98" i="9"/>
  <c r="I98" i="9"/>
  <c r="J98" i="9"/>
  <c r="K98" i="9"/>
  <c r="G99" i="9"/>
  <c r="H99" i="9"/>
  <c r="I99" i="9"/>
  <c r="J99" i="9"/>
  <c r="K99" i="9"/>
  <c r="G100" i="9"/>
  <c r="H100" i="9"/>
  <c r="I100" i="9"/>
  <c r="J100" i="9"/>
  <c r="K100" i="9"/>
  <c r="G101" i="9"/>
  <c r="H101" i="9"/>
  <c r="I101" i="9"/>
  <c r="J101" i="9"/>
  <c r="K101" i="9"/>
  <c r="G102" i="9"/>
  <c r="H102" i="9"/>
  <c r="I102" i="9"/>
  <c r="J102" i="9"/>
  <c r="K102" i="9"/>
  <c r="K48" i="9"/>
  <c r="J48" i="9"/>
  <c r="I48" i="9"/>
  <c r="H48" i="9"/>
  <c r="G48" i="9"/>
  <c r="J11" i="9"/>
  <c r="H19" i="9" l="1"/>
  <c r="L20" i="9" l="1"/>
  <c r="K20" i="9"/>
  <c r="J20" i="9"/>
  <c r="I20" i="9"/>
  <c r="H20" i="9"/>
  <c r="G20"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48" i="9"/>
  <c r="G21" i="26"/>
  <c r="G20" i="26"/>
  <c r="G19" i="26"/>
  <c r="G18" i="26"/>
  <c r="G17" i="26"/>
  <c r="G16" i="26"/>
  <c r="G15" i="26"/>
  <c r="G14" i="26"/>
  <c r="G13" i="26"/>
  <c r="G12" i="26"/>
  <c r="G11" i="26"/>
  <c r="G10" i="26"/>
  <c r="G9" i="26"/>
  <c r="G8" i="26"/>
  <c r="G7" i="26"/>
  <c r="G21" i="25" l="1"/>
  <c r="G20" i="25"/>
  <c r="G19" i="25"/>
  <c r="G18" i="25"/>
  <c r="G17" i="25"/>
  <c r="G16" i="25"/>
  <c r="G15" i="25"/>
  <c r="G14" i="25"/>
  <c r="G13" i="25"/>
  <c r="G12" i="25"/>
  <c r="G11" i="25"/>
  <c r="G10" i="25"/>
  <c r="G9" i="25"/>
  <c r="G8" i="25"/>
  <c r="G7" i="25"/>
  <c r="J7" i="9"/>
  <c r="K21" i="9"/>
  <c r="J21" i="9"/>
  <c r="I21" i="9"/>
  <c r="H21" i="9"/>
  <c r="G21" i="9"/>
  <c r="K19" i="9"/>
  <c r="J19" i="9"/>
  <c r="I19" i="9"/>
  <c r="G19" i="9"/>
  <c r="K18" i="9"/>
  <c r="J18" i="9"/>
  <c r="I18" i="9"/>
  <c r="H18" i="9"/>
  <c r="G18" i="9"/>
  <c r="K17" i="9"/>
  <c r="J17" i="9"/>
  <c r="I17" i="9"/>
  <c r="H17" i="9"/>
  <c r="G17" i="9"/>
  <c r="K16" i="9"/>
  <c r="J16" i="9"/>
  <c r="I16" i="9"/>
  <c r="H16" i="9"/>
  <c r="G16" i="9"/>
  <c r="K15" i="9"/>
  <c r="J15" i="9"/>
  <c r="I15" i="9"/>
  <c r="H15" i="9"/>
  <c r="G15" i="9"/>
  <c r="K14" i="9"/>
  <c r="J14" i="9"/>
  <c r="I14" i="9"/>
  <c r="H14" i="9"/>
  <c r="G14" i="9"/>
  <c r="K13" i="9"/>
  <c r="J13" i="9"/>
  <c r="I13" i="9"/>
  <c r="H13" i="9"/>
  <c r="G13" i="9"/>
  <c r="K12" i="9"/>
  <c r="J12" i="9"/>
  <c r="I12" i="9"/>
  <c r="H12" i="9"/>
  <c r="G12" i="9"/>
  <c r="K11" i="9"/>
  <c r="I11" i="9"/>
  <c r="H11" i="9"/>
  <c r="G11" i="9"/>
  <c r="K10" i="9"/>
  <c r="I10" i="9"/>
  <c r="G10" i="9"/>
  <c r="K9" i="9"/>
  <c r="J9" i="9"/>
  <c r="I9" i="9"/>
  <c r="H9" i="9"/>
  <c r="G9" i="9"/>
  <c r="K8" i="9"/>
  <c r="J8" i="9"/>
  <c r="I8" i="9"/>
  <c r="G8" i="9"/>
  <c r="K7" i="9"/>
  <c r="I7" i="9"/>
  <c r="H7" i="9"/>
  <c r="G7" i="9"/>
  <c r="J7" i="6" l="1"/>
  <c r="J8" i="6"/>
  <c r="J9" i="6"/>
  <c r="J10" i="6"/>
  <c r="J11" i="6"/>
  <c r="J12" i="6"/>
  <c r="J13" i="6"/>
  <c r="J14" i="6"/>
  <c r="L17" i="26" l="1"/>
  <c r="L22" i="26"/>
  <c r="L22" i="9"/>
  <c r="L22" i="25"/>
  <c r="C17" i="35" l="1"/>
  <c r="B17" i="35"/>
  <c r="D13" i="35"/>
  <c r="D14" i="35"/>
  <c r="D12" i="35"/>
  <c r="C14" i="35"/>
  <c r="C13" i="35"/>
  <c r="C12" i="35"/>
  <c r="B14" i="35"/>
  <c r="B13" i="35"/>
  <c r="B12" i="35"/>
  <c r="B7" i="35"/>
  <c r="B3" i="35"/>
  <c r="L23" i="26" l="1"/>
  <c r="L24" i="26"/>
  <c r="L25" i="26"/>
  <c r="L26" i="26"/>
  <c r="L27" i="26"/>
  <c r="L28" i="26"/>
  <c r="L29" i="26"/>
  <c r="L30" i="26"/>
  <c r="L31" i="26"/>
  <c r="L23" i="25"/>
  <c r="L24" i="25"/>
  <c r="L25" i="25"/>
  <c r="L26" i="25"/>
  <c r="L27" i="25"/>
  <c r="L28" i="25"/>
  <c r="L29" i="25"/>
  <c r="L30" i="25"/>
  <c r="L31" i="25"/>
  <c r="L23" i="9"/>
  <c r="L24" i="9"/>
  <c r="L25" i="9"/>
  <c r="L26" i="9"/>
  <c r="L27" i="9"/>
  <c r="L28" i="9"/>
  <c r="L29" i="9"/>
  <c r="L30" i="9"/>
  <c r="L31" i="9"/>
  <c r="S21" i="1" l="1"/>
  <c r="AE102" i="26" l="1"/>
  <c r="AD102" i="26"/>
  <c r="N102" i="26"/>
  <c r="A102" i="26"/>
  <c r="AE101" i="26"/>
  <c r="AD101" i="26"/>
  <c r="N101" i="26"/>
  <c r="A101" i="26"/>
  <c r="AE100" i="26"/>
  <c r="AD100" i="26"/>
  <c r="N100" i="26"/>
  <c r="A100" i="26"/>
  <c r="AE99" i="26"/>
  <c r="AD99" i="26"/>
  <c r="N99" i="26"/>
  <c r="A99" i="26"/>
  <c r="AE98" i="26"/>
  <c r="AD98" i="26"/>
  <c r="N98" i="26"/>
  <c r="A98" i="26"/>
  <c r="AE97" i="26"/>
  <c r="AD97" i="26"/>
  <c r="N97" i="26"/>
  <c r="A97" i="26"/>
  <c r="AE96" i="26"/>
  <c r="AD96" i="26"/>
  <c r="N96" i="26"/>
  <c r="A96" i="26"/>
  <c r="AE95" i="26"/>
  <c r="AD95" i="26"/>
  <c r="N95" i="26"/>
  <c r="A95" i="26"/>
  <c r="AE94" i="26"/>
  <c r="AD94" i="26"/>
  <c r="N94" i="26"/>
  <c r="A94" i="26"/>
  <c r="AE93" i="26"/>
  <c r="AD93" i="26"/>
  <c r="N93" i="26"/>
  <c r="A93" i="26"/>
  <c r="AE92" i="26"/>
  <c r="AD92" i="26"/>
  <c r="N92" i="26"/>
  <c r="A92" i="26"/>
  <c r="AE91" i="26"/>
  <c r="AD91" i="26"/>
  <c r="N91" i="26"/>
  <c r="A91" i="26"/>
  <c r="AE90" i="26"/>
  <c r="AD90" i="26"/>
  <c r="N90" i="26"/>
  <c r="A90" i="26"/>
  <c r="AE89" i="26"/>
  <c r="AD89" i="26"/>
  <c r="N89" i="26"/>
  <c r="A89" i="26"/>
  <c r="AE88" i="26"/>
  <c r="AD88" i="26"/>
  <c r="N88" i="26"/>
  <c r="A88" i="26"/>
  <c r="AE87" i="26"/>
  <c r="AD87" i="26"/>
  <c r="N87" i="26"/>
  <c r="A87" i="26"/>
  <c r="AE86" i="26"/>
  <c r="AD86" i="26"/>
  <c r="N86" i="26"/>
  <c r="A86" i="26"/>
  <c r="AE85" i="26"/>
  <c r="AD85" i="26"/>
  <c r="N85" i="26"/>
  <c r="A85" i="26"/>
  <c r="AE84" i="26"/>
  <c r="AD84" i="26"/>
  <c r="N84" i="26"/>
  <c r="A84" i="26"/>
  <c r="AE83" i="26"/>
  <c r="AD83" i="26"/>
  <c r="N83" i="26"/>
  <c r="A83" i="26"/>
  <c r="AE82" i="26"/>
  <c r="AD82" i="26"/>
  <c r="N82" i="26"/>
  <c r="A82" i="26"/>
  <c r="AE81" i="26"/>
  <c r="AD81" i="26"/>
  <c r="N81" i="26"/>
  <c r="A81" i="26"/>
  <c r="AE80" i="26"/>
  <c r="AD80" i="26"/>
  <c r="N80" i="26"/>
  <c r="A80" i="26"/>
  <c r="AE79" i="26"/>
  <c r="AD79" i="26"/>
  <c r="N79" i="26"/>
  <c r="A79" i="26"/>
  <c r="AE78" i="26"/>
  <c r="AD78" i="26"/>
  <c r="N78" i="26"/>
  <c r="A78" i="26"/>
  <c r="AE77" i="26"/>
  <c r="AD77" i="26"/>
  <c r="N77" i="26"/>
  <c r="A77" i="26"/>
  <c r="AE76" i="26"/>
  <c r="AD76" i="26"/>
  <c r="N76" i="26"/>
  <c r="A76" i="26"/>
  <c r="AE75" i="26"/>
  <c r="AD75" i="26"/>
  <c r="N75" i="26"/>
  <c r="A75" i="26"/>
  <c r="AE74" i="26"/>
  <c r="AD74" i="26"/>
  <c r="N74" i="26"/>
  <c r="A74" i="26"/>
  <c r="AE73" i="26"/>
  <c r="AD73" i="26"/>
  <c r="N73" i="26"/>
  <c r="A73" i="26"/>
  <c r="AE72" i="26"/>
  <c r="AD72" i="26"/>
  <c r="N72" i="26"/>
  <c r="A72" i="26"/>
  <c r="AE71" i="26"/>
  <c r="AD71" i="26"/>
  <c r="N71" i="26"/>
  <c r="A71" i="26"/>
  <c r="AE70" i="26"/>
  <c r="AD70" i="26"/>
  <c r="N70" i="26"/>
  <c r="A70" i="26"/>
  <c r="AE69" i="26"/>
  <c r="AD69" i="26"/>
  <c r="N69" i="26"/>
  <c r="A69" i="26"/>
  <c r="AE68" i="26"/>
  <c r="AD68" i="26"/>
  <c r="N68" i="26"/>
  <c r="A68" i="26"/>
  <c r="AE67" i="26"/>
  <c r="AD67" i="26"/>
  <c r="N67" i="26"/>
  <c r="A67" i="26"/>
  <c r="AE66" i="26"/>
  <c r="AD66" i="26"/>
  <c r="N66" i="26"/>
  <c r="A66" i="26"/>
  <c r="AE65" i="26"/>
  <c r="AD65" i="26"/>
  <c r="N65" i="26"/>
  <c r="A65" i="26"/>
  <c r="AE64" i="26"/>
  <c r="AD64" i="26"/>
  <c r="N64" i="26"/>
  <c r="A64" i="26"/>
  <c r="AE63" i="26"/>
  <c r="AD63" i="26"/>
  <c r="N63" i="26"/>
  <c r="A63" i="26"/>
  <c r="AE62" i="26"/>
  <c r="AD62" i="26"/>
  <c r="N62" i="26"/>
  <c r="A62" i="26"/>
  <c r="AE61" i="26"/>
  <c r="AD61" i="26"/>
  <c r="N61" i="26"/>
  <c r="A61" i="26"/>
  <c r="AE60" i="26"/>
  <c r="AD60" i="26"/>
  <c r="N60" i="26"/>
  <c r="A60" i="26"/>
  <c r="AE59" i="26"/>
  <c r="AD59" i="26"/>
  <c r="N59" i="26"/>
  <c r="A59" i="26"/>
  <c r="AE58" i="26"/>
  <c r="AD58" i="26"/>
  <c r="N58" i="26"/>
  <c r="A58" i="26"/>
  <c r="AE57" i="26"/>
  <c r="AD57" i="26"/>
  <c r="N57" i="26"/>
  <c r="A57" i="26"/>
  <c r="AE56" i="26"/>
  <c r="AD56" i="26"/>
  <c r="N56" i="26"/>
  <c r="A56" i="26"/>
  <c r="AE55" i="26"/>
  <c r="AD55" i="26"/>
  <c r="N55" i="26"/>
  <c r="A55" i="26"/>
  <c r="AE54" i="26"/>
  <c r="AD54" i="26"/>
  <c r="N54" i="26"/>
  <c r="A54" i="26"/>
  <c r="AE53" i="26"/>
  <c r="AD53" i="26"/>
  <c r="N53" i="26"/>
  <c r="A53" i="26"/>
  <c r="AE52" i="26"/>
  <c r="AD52" i="26"/>
  <c r="N52" i="26"/>
  <c r="A52" i="26"/>
  <c r="AE51" i="26"/>
  <c r="AD51" i="26"/>
  <c r="N51" i="26"/>
  <c r="A51" i="26"/>
  <c r="AE50" i="26"/>
  <c r="AD50" i="26"/>
  <c r="N50" i="26"/>
  <c r="A50" i="26"/>
  <c r="AD49" i="26"/>
  <c r="AE49" i="26" s="1"/>
  <c r="N49" i="26"/>
  <c r="A49" i="26"/>
  <c r="AE48" i="26"/>
  <c r="AD48" i="26"/>
  <c r="N48" i="26"/>
  <c r="A48" i="26"/>
  <c r="AD26" i="26"/>
  <c r="AE26" i="26" s="1"/>
  <c r="A26" i="26"/>
  <c r="AD25" i="26"/>
  <c r="AE25" i="26" s="1"/>
  <c r="A25" i="26"/>
  <c r="AD24" i="26"/>
  <c r="AE24" i="26" s="1"/>
  <c r="A24" i="26"/>
  <c r="AD23" i="26"/>
  <c r="AE23" i="26" s="1"/>
  <c r="A23" i="26"/>
  <c r="AD28" i="26"/>
  <c r="AE28" i="26" s="1"/>
  <c r="A28" i="26"/>
  <c r="AD27" i="26"/>
  <c r="AE27" i="26" s="1"/>
  <c r="A27" i="26"/>
  <c r="AD29" i="26"/>
  <c r="AE29" i="26" s="1"/>
  <c r="A29" i="26"/>
  <c r="AD12" i="26"/>
  <c r="AE12" i="26" s="1"/>
  <c r="N12" i="26"/>
  <c r="A12" i="26"/>
  <c r="L12" i="26" s="1"/>
  <c r="AD11" i="26"/>
  <c r="AE11" i="26" s="1"/>
  <c r="N11" i="26"/>
  <c r="A11" i="26"/>
  <c r="L11" i="26" s="1"/>
  <c r="AE102" i="25"/>
  <c r="AD102" i="25"/>
  <c r="N102" i="25"/>
  <c r="A102" i="25"/>
  <c r="AE72" i="25"/>
  <c r="AD72" i="25"/>
  <c r="N72" i="25"/>
  <c r="A72" i="25"/>
  <c r="AE71" i="25"/>
  <c r="AD71" i="25"/>
  <c r="N71" i="25"/>
  <c r="A71" i="25"/>
  <c r="AE70" i="25"/>
  <c r="AD70" i="25"/>
  <c r="N70" i="25"/>
  <c r="A70" i="25"/>
  <c r="AE69" i="25"/>
  <c r="AD69" i="25"/>
  <c r="N69" i="25"/>
  <c r="A69" i="25"/>
  <c r="AE68" i="25"/>
  <c r="AD68" i="25"/>
  <c r="N68" i="25"/>
  <c r="A68" i="25"/>
  <c r="AE67" i="25"/>
  <c r="AD67" i="25"/>
  <c r="N67" i="25"/>
  <c r="A67" i="25"/>
  <c r="AE66" i="25"/>
  <c r="AD66" i="25"/>
  <c r="N66" i="25"/>
  <c r="A66" i="25"/>
  <c r="AE65" i="25"/>
  <c r="AD65" i="25"/>
  <c r="N65" i="25"/>
  <c r="A65" i="25"/>
  <c r="AE64" i="25"/>
  <c r="AD64" i="25"/>
  <c r="N64" i="25"/>
  <c r="A64" i="25"/>
  <c r="AE63" i="25"/>
  <c r="AD63" i="25"/>
  <c r="N63" i="25"/>
  <c r="A63" i="25"/>
  <c r="AE62" i="25"/>
  <c r="AD62" i="25"/>
  <c r="N62" i="25"/>
  <c r="A62" i="25"/>
  <c r="AE61" i="25"/>
  <c r="AD61" i="25"/>
  <c r="N61" i="25"/>
  <c r="A61" i="25"/>
  <c r="AE80" i="25"/>
  <c r="AD80" i="25"/>
  <c r="N80" i="25"/>
  <c r="A80" i="25"/>
  <c r="AE79" i="25"/>
  <c r="AD79" i="25"/>
  <c r="N79" i="25"/>
  <c r="A79" i="25"/>
  <c r="AE78" i="25"/>
  <c r="AD78" i="25"/>
  <c r="N78" i="25"/>
  <c r="A78" i="25"/>
  <c r="AE77" i="25"/>
  <c r="AD77" i="25"/>
  <c r="N77" i="25"/>
  <c r="A77" i="25"/>
  <c r="AE76" i="25"/>
  <c r="AD76" i="25"/>
  <c r="N76" i="25"/>
  <c r="A76" i="25"/>
  <c r="AE75" i="25"/>
  <c r="AD75" i="25"/>
  <c r="N75" i="25"/>
  <c r="A75" i="25"/>
  <c r="AE74" i="25"/>
  <c r="AD74" i="25"/>
  <c r="N74" i="25"/>
  <c r="A74" i="25"/>
  <c r="AE73" i="25"/>
  <c r="AD73" i="25"/>
  <c r="N73" i="25"/>
  <c r="A73" i="25"/>
  <c r="AE60" i="25"/>
  <c r="AD60" i="25"/>
  <c r="N60" i="25"/>
  <c r="A60" i="25"/>
  <c r="AE59" i="25"/>
  <c r="AD59" i="25"/>
  <c r="N59" i="25"/>
  <c r="A59" i="25"/>
  <c r="AE83" i="25"/>
  <c r="AD83" i="25"/>
  <c r="N83" i="25"/>
  <c r="A83" i="25"/>
  <c r="AE82" i="25"/>
  <c r="AD82" i="25"/>
  <c r="N82" i="25"/>
  <c r="A82" i="25"/>
  <c r="AE81" i="25"/>
  <c r="AD81" i="25"/>
  <c r="N81" i="25"/>
  <c r="A81" i="25"/>
  <c r="AE58" i="25"/>
  <c r="AD58" i="25"/>
  <c r="N58" i="25"/>
  <c r="A58" i="25"/>
  <c r="AE57" i="25"/>
  <c r="AD57" i="25"/>
  <c r="N57" i="25"/>
  <c r="A57" i="25"/>
  <c r="AE56" i="25"/>
  <c r="AD56" i="25"/>
  <c r="N56" i="25"/>
  <c r="A56" i="25"/>
  <c r="AE55" i="25"/>
  <c r="AD55" i="25"/>
  <c r="N55" i="25"/>
  <c r="A55" i="25"/>
  <c r="AE54" i="25"/>
  <c r="AD54" i="25"/>
  <c r="N54" i="25"/>
  <c r="A54" i="25"/>
  <c r="AE53" i="25"/>
  <c r="AD53" i="25"/>
  <c r="N53" i="25"/>
  <c r="A53" i="25"/>
  <c r="AE52" i="25"/>
  <c r="AD52" i="25"/>
  <c r="N52" i="25"/>
  <c r="A52" i="25"/>
  <c r="AE93" i="25"/>
  <c r="AD93" i="25"/>
  <c r="N93" i="25"/>
  <c r="A93" i="25"/>
  <c r="AE92" i="25"/>
  <c r="AD92" i="25"/>
  <c r="N92" i="25"/>
  <c r="A92" i="25"/>
  <c r="AE91" i="25"/>
  <c r="AD91" i="25"/>
  <c r="N91" i="25"/>
  <c r="A91" i="25"/>
  <c r="AE90" i="25"/>
  <c r="AD90" i="25"/>
  <c r="N90" i="25"/>
  <c r="A90" i="25"/>
  <c r="AE89" i="25"/>
  <c r="AD89" i="25"/>
  <c r="N89" i="25"/>
  <c r="A89" i="25"/>
  <c r="AE88" i="25"/>
  <c r="AD88" i="25"/>
  <c r="N88" i="25"/>
  <c r="A88" i="25"/>
  <c r="AE87" i="25"/>
  <c r="AD87" i="25"/>
  <c r="N87" i="25"/>
  <c r="A87" i="25"/>
  <c r="AE86" i="25"/>
  <c r="AD86" i="25"/>
  <c r="N86" i="25"/>
  <c r="A86" i="25"/>
  <c r="AE85" i="25"/>
  <c r="AD85" i="25"/>
  <c r="N85" i="25"/>
  <c r="A85" i="25"/>
  <c r="AE84" i="25"/>
  <c r="AD84" i="25"/>
  <c r="N84" i="25"/>
  <c r="A84" i="25"/>
  <c r="AE101" i="25"/>
  <c r="AD101" i="25"/>
  <c r="N101" i="25"/>
  <c r="A101" i="25"/>
  <c r="AE100" i="25"/>
  <c r="AD100" i="25"/>
  <c r="N100" i="25"/>
  <c r="A100" i="25"/>
  <c r="AE99" i="25"/>
  <c r="AD99" i="25"/>
  <c r="N99" i="25"/>
  <c r="A99" i="25"/>
  <c r="AE98" i="25"/>
  <c r="AD98" i="25"/>
  <c r="N98" i="25"/>
  <c r="A98" i="25"/>
  <c r="AE97" i="25"/>
  <c r="AD97" i="25"/>
  <c r="N97" i="25"/>
  <c r="A97" i="25"/>
  <c r="AE96" i="25"/>
  <c r="AD96" i="25"/>
  <c r="N96" i="25"/>
  <c r="A96" i="25"/>
  <c r="AE95" i="25"/>
  <c r="AD95" i="25"/>
  <c r="N95" i="25"/>
  <c r="A95" i="25"/>
  <c r="AE94" i="25"/>
  <c r="AD94" i="25"/>
  <c r="N94" i="25"/>
  <c r="A94" i="25"/>
  <c r="AE51" i="25"/>
  <c r="AD51" i="25"/>
  <c r="N51" i="25"/>
  <c r="A51" i="25"/>
  <c r="AE50" i="25"/>
  <c r="AD50" i="25"/>
  <c r="N50" i="25"/>
  <c r="A50" i="25"/>
  <c r="AE49" i="25"/>
  <c r="AD49" i="25"/>
  <c r="N49" i="25"/>
  <c r="A49" i="25"/>
  <c r="AE48" i="25"/>
  <c r="AD48" i="25"/>
  <c r="N48" i="25"/>
  <c r="A48" i="25"/>
  <c r="AD26" i="25"/>
  <c r="AE26" i="25" s="1"/>
  <c r="A26" i="25"/>
  <c r="AD25" i="25"/>
  <c r="AE25" i="25" s="1"/>
  <c r="A25" i="25"/>
  <c r="AD24" i="25"/>
  <c r="AE24" i="25" s="1"/>
  <c r="A24" i="25"/>
  <c r="AD23" i="25"/>
  <c r="AE23" i="25" s="1"/>
  <c r="A23" i="25"/>
  <c r="AD28" i="25"/>
  <c r="AE28" i="25" s="1"/>
  <c r="A28" i="25"/>
  <c r="AD27" i="25"/>
  <c r="AE27" i="25" s="1"/>
  <c r="A27" i="25"/>
  <c r="AD29" i="25"/>
  <c r="AE29" i="25" s="1"/>
  <c r="A29" i="25"/>
  <c r="AD9" i="25"/>
  <c r="AE9" i="25" s="1"/>
  <c r="N9" i="25"/>
  <c r="A9" i="25"/>
  <c r="L9" i="25" s="1"/>
  <c r="AD8" i="25"/>
  <c r="AE8" i="25" s="1"/>
  <c r="N8" i="25"/>
  <c r="A8" i="25"/>
  <c r="L8" i="25" s="1"/>
  <c r="AD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A53" i="9"/>
  <c r="A52" i="9"/>
  <c r="A51" i="9"/>
  <c r="A50" i="9"/>
  <c r="A49" i="9"/>
  <c r="A48" i="9"/>
  <c r="AD25" i="9"/>
  <c r="AE25" i="9" s="1"/>
  <c r="A25" i="9"/>
  <c r="AD24" i="9"/>
  <c r="AE24" i="9" s="1"/>
  <c r="A24" i="9"/>
  <c r="AD23" i="9"/>
  <c r="AE23" i="9" s="1"/>
  <c r="A23" i="9"/>
  <c r="AD12" i="9"/>
  <c r="AE12" i="9" s="1"/>
  <c r="N12" i="9"/>
  <c r="A12" i="9"/>
  <c r="L12" i="9" s="1"/>
  <c r="AD11" i="9"/>
  <c r="AE11" i="9" s="1"/>
  <c r="N11" i="9"/>
  <c r="A11" i="9"/>
  <c r="L11" i="9" s="1"/>
  <c r="AE69" i="9"/>
  <c r="AD69" i="9"/>
  <c r="N69" i="9"/>
  <c r="AE68" i="9"/>
  <c r="AD68" i="9"/>
  <c r="N68" i="9"/>
  <c r="AE67" i="9"/>
  <c r="AD67" i="9"/>
  <c r="N67" i="9"/>
  <c r="AE66" i="9"/>
  <c r="AD66" i="9"/>
  <c r="N66" i="9"/>
  <c r="AD65" i="9"/>
  <c r="AE65" i="9" s="1"/>
  <c r="N65" i="9"/>
  <c r="AE64" i="9"/>
  <c r="AD64" i="9"/>
  <c r="N64" i="9"/>
  <c r="AE63" i="9"/>
  <c r="AD63" i="9"/>
  <c r="N63" i="9"/>
  <c r="AE62" i="9"/>
  <c r="AD62" i="9"/>
  <c r="N62" i="9"/>
  <c r="AE61" i="9"/>
  <c r="AD61" i="9"/>
  <c r="N61" i="9"/>
  <c r="AE60" i="9"/>
  <c r="AD60" i="9"/>
  <c r="N60" i="9"/>
  <c r="AE79" i="9"/>
  <c r="AD79" i="9"/>
  <c r="N79" i="9"/>
  <c r="AE78" i="9"/>
  <c r="AD78" i="9"/>
  <c r="N78" i="9"/>
  <c r="AE77" i="9"/>
  <c r="AD77" i="9"/>
  <c r="N77" i="9"/>
  <c r="AE76" i="9"/>
  <c r="AD76" i="9"/>
  <c r="N76" i="9"/>
  <c r="AE75" i="9"/>
  <c r="AD75" i="9"/>
  <c r="N75" i="9"/>
  <c r="AE74" i="9"/>
  <c r="AD74" i="9"/>
  <c r="N74" i="9"/>
  <c r="AE73" i="9"/>
  <c r="AD73" i="9"/>
  <c r="N73" i="9"/>
  <c r="AE72" i="9"/>
  <c r="AD72" i="9"/>
  <c r="N72" i="9"/>
  <c r="AE71" i="9"/>
  <c r="AD71" i="9"/>
  <c r="N71" i="9"/>
  <c r="AE70" i="9"/>
  <c r="AD70" i="9"/>
  <c r="N70" i="9"/>
  <c r="AE59" i="9"/>
  <c r="AD59" i="9"/>
  <c r="N59" i="9"/>
  <c r="AE58" i="9"/>
  <c r="AD58" i="9"/>
  <c r="N58" i="9"/>
  <c r="AE57" i="9"/>
  <c r="AD57" i="9"/>
  <c r="N57" i="9"/>
  <c r="AE56" i="9"/>
  <c r="AD56" i="9"/>
  <c r="N56" i="9"/>
  <c r="AE55" i="9"/>
  <c r="AD55" i="9"/>
  <c r="N55" i="9"/>
  <c r="AD54" i="9"/>
  <c r="AE54" i="9" s="1"/>
  <c r="N54" i="9"/>
  <c r="AE53" i="9"/>
  <c r="AD53" i="9"/>
  <c r="N53" i="9"/>
  <c r="AE52" i="9"/>
  <c r="AD52" i="9"/>
  <c r="N52" i="9"/>
  <c r="AE51" i="9"/>
  <c r="AD51" i="9"/>
  <c r="N51" i="9"/>
  <c r="AE50" i="9"/>
  <c r="AD50" i="9"/>
  <c r="N50" i="9"/>
  <c r="AE49" i="9"/>
  <c r="AD49" i="9"/>
  <c r="N49" i="9"/>
  <c r="AE87" i="9"/>
  <c r="AD87" i="9"/>
  <c r="N87" i="9"/>
  <c r="AE86" i="9"/>
  <c r="AD86" i="9"/>
  <c r="N86" i="9"/>
  <c r="AE85" i="9"/>
  <c r="AD85" i="9"/>
  <c r="N85" i="9"/>
  <c r="AE84" i="9"/>
  <c r="AD84" i="9"/>
  <c r="N84" i="9"/>
  <c r="AE83" i="9"/>
  <c r="AD83" i="9"/>
  <c r="N83" i="9"/>
  <c r="AE92" i="9"/>
  <c r="AD92" i="9"/>
  <c r="N92" i="9"/>
  <c r="AE91" i="9"/>
  <c r="AD91" i="9"/>
  <c r="N91" i="9"/>
  <c r="AE90" i="9"/>
  <c r="AD90" i="9"/>
  <c r="N90" i="9"/>
  <c r="AE89" i="9"/>
  <c r="AD89" i="9"/>
  <c r="N89" i="9"/>
  <c r="AE88" i="9"/>
  <c r="AD88" i="9"/>
  <c r="N88" i="9"/>
  <c r="AE102" i="9"/>
  <c r="AD102" i="9"/>
  <c r="N102" i="9"/>
  <c r="AD26" i="9"/>
  <c r="AE26" i="9" s="1"/>
  <c r="A26" i="9"/>
  <c r="AD27" i="9"/>
  <c r="AE27" i="9" s="1"/>
  <c r="A27" i="9"/>
  <c r="AD28" i="9"/>
  <c r="AE28" i="9" s="1"/>
  <c r="A28" i="9"/>
  <c r="AD29" i="9"/>
  <c r="AE29" i="9" s="1"/>
  <c r="A29" i="9"/>
  <c r="AE101" i="9"/>
  <c r="AD101" i="9"/>
  <c r="N101" i="9"/>
  <c r="AE100" i="9"/>
  <c r="AD100" i="9"/>
  <c r="N100" i="9"/>
  <c r="AE99" i="9"/>
  <c r="AD99" i="9"/>
  <c r="N99" i="9"/>
  <c r="AE98" i="9"/>
  <c r="AD98" i="9"/>
  <c r="N98" i="9"/>
  <c r="AE97" i="9"/>
  <c r="AD97" i="9"/>
  <c r="N97" i="9"/>
  <c r="AE96" i="9"/>
  <c r="AD96" i="9"/>
  <c r="N96" i="9"/>
  <c r="AE95" i="9"/>
  <c r="AD95" i="9"/>
  <c r="N95" i="9"/>
  <c r="AE94" i="9"/>
  <c r="AD94" i="9"/>
  <c r="N94" i="9"/>
  <c r="AE93" i="9"/>
  <c r="AD93" i="9"/>
  <c r="N93" i="9"/>
  <c r="AE82" i="9"/>
  <c r="AD82" i="9"/>
  <c r="N82" i="9"/>
  <c r="AE81" i="9"/>
  <c r="AD81" i="9"/>
  <c r="N81" i="9"/>
  <c r="AE80" i="9"/>
  <c r="AD80" i="9"/>
  <c r="N80" i="9"/>
  <c r="AD48" i="9"/>
  <c r="AE48" i="9" s="1"/>
  <c r="N48" i="9"/>
  <c r="M21" i="8" l="1"/>
  <c r="K21" i="8"/>
  <c r="M20" i="8"/>
  <c r="K20" i="8"/>
  <c r="M19" i="8"/>
  <c r="K19" i="8"/>
  <c r="M18" i="8"/>
  <c r="K18" i="8"/>
  <c r="B26" i="14" l="1"/>
  <c r="A14" i="35" s="1"/>
  <c r="B25" i="14"/>
  <c r="A13" i="35" s="1"/>
  <c r="B24" i="14"/>
  <c r="A12" i="35" s="1"/>
  <c r="AD31" i="26" l="1"/>
  <c r="AE31" i="26" s="1"/>
  <c r="A31" i="26"/>
  <c r="AD30" i="26"/>
  <c r="AE30" i="26" s="1"/>
  <c r="A30" i="26"/>
  <c r="AD22" i="26"/>
  <c r="AE22" i="26" s="1"/>
  <c r="A22" i="26"/>
  <c r="AD21" i="26"/>
  <c r="AE21" i="26" s="1"/>
  <c r="N21" i="26"/>
  <c r="A21" i="26"/>
  <c r="L21" i="26" s="1"/>
  <c r="AD20" i="26"/>
  <c r="AE20" i="26" s="1"/>
  <c r="N20" i="26"/>
  <c r="L20" i="26"/>
  <c r="A20" i="26"/>
  <c r="AD19" i="26"/>
  <c r="AE19" i="26" s="1"/>
  <c r="N19" i="26"/>
  <c r="A19" i="26"/>
  <c r="L19" i="26" s="1"/>
  <c r="AD18" i="26"/>
  <c r="AE18" i="26" s="1"/>
  <c r="N18" i="26"/>
  <c r="L18" i="26"/>
  <c r="A18" i="26"/>
  <c r="AD17" i="26"/>
  <c r="AE17" i="26" s="1"/>
  <c r="N17" i="26"/>
  <c r="A17" i="26"/>
  <c r="AD16" i="26"/>
  <c r="AE16" i="26" s="1"/>
  <c r="N16" i="26"/>
  <c r="L16" i="26"/>
  <c r="A16" i="26"/>
  <c r="AD15" i="26"/>
  <c r="AE15" i="26" s="1"/>
  <c r="N15" i="26"/>
  <c r="A15" i="26"/>
  <c r="L15" i="26" s="1"/>
  <c r="AD14" i="26"/>
  <c r="AE14" i="26" s="1"/>
  <c r="N14" i="26"/>
  <c r="L14" i="26"/>
  <c r="A14" i="26"/>
  <c r="AD13" i="26"/>
  <c r="AE13" i="26" s="1"/>
  <c r="N13" i="26"/>
  <c r="A13" i="26"/>
  <c r="L13" i="26" s="1"/>
  <c r="AD10" i="26"/>
  <c r="AE10" i="26" s="1"/>
  <c r="N10" i="26"/>
  <c r="A10" i="26"/>
  <c r="AD9" i="26"/>
  <c r="N9" i="26"/>
  <c r="A9" i="26"/>
  <c r="L9" i="26" s="1"/>
  <c r="AD8" i="26"/>
  <c r="AE8" i="26" s="1"/>
  <c r="N8" i="26"/>
  <c r="A8" i="26"/>
  <c r="L8" i="26" s="1"/>
  <c r="AD7" i="26"/>
  <c r="N7" i="26"/>
  <c r="A7" i="26"/>
  <c r="L7" i="26" s="1"/>
  <c r="B2" i="26"/>
  <c r="AD31" i="25"/>
  <c r="AE31" i="25" s="1"/>
  <c r="A31" i="25"/>
  <c r="AD30" i="25"/>
  <c r="AE30" i="25" s="1"/>
  <c r="A30" i="25"/>
  <c r="AD22" i="25"/>
  <c r="AE22" i="25" s="1"/>
  <c r="A22" i="25"/>
  <c r="AD21" i="25"/>
  <c r="AE21" i="25" s="1"/>
  <c r="N21" i="25"/>
  <c r="A21" i="25"/>
  <c r="L21" i="25" s="1"/>
  <c r="AD20" i="25"/>
  <c r="AE20" i="25" s="1"/>
  <c r="N20" i="25"/>
  <c r="L20" i="25"/>
  <c r="A20" i="25"/>
  <c r="AD19" i="25"/>
  <c r="AE19" i="25" s="1"/>
  <c r="N19" i="25"/>
  <c r="A19" i="25"/>
  <c r="L19" i="25" s="1"/>
  <c r="AD18" i="25"/>
  <c r="AE18" i="25" s="1"/>
  <c r="N18" i="25"/>
  <c r="L18" i="25"/>
  <c r="A18" i="25"/>
  <c r="AD17" i="25"/>
  <c r="AE17" i="25" s="1"/>
  <c r="N17" i="25"/>
  <c r="A17" i="25"/>
  <c r="L17" i="25" s="1"/>
  <c r="AD16" i="25"/>
  <c r="AE16" i="25" s="1"/>
  <c r="N16" i="25"/>
  <c r="L16" i="25"/>
  <c r="A16" i="25"/>
  <c r="AD15" i="25"/>
  <c r="AE15" i="25" s="1"/>
  <c r="N15" i="25"/>
  <c r="A15" i="25"/>
  <c r="L15" i="25" s="1"/>
  <c r="AD14" i="25"/>
  <c r="AE14" i="25" s="1"/>
  <c r="N14" i="25"/>
  <c r="A14" i="25"/>
  <c r="AD13" i="25"/>
  <c r="AE13" i="25" s="1"/>
  <c r="N13" i="25"/>
  <c r="A13" i="25"/>
  <c r="L13" i="25" s="1"/>
  <c r="AD12" i="25"/>
  <c r="AE12" i="25" s="1"/>
  <c r="N12" i="25"/>
  <c r="A12" i="25"/>
  <c r="AD11" i="25"/>
  <c r="N11" i="25"/>
  <c r="A11" i="25"/>
  <c r="L11" i="25" s="1"/>
  <c r="AD10" i="25"/>
  <c r="AE10" i="25" s="1"/>
  <c r="N10" i="25"/>
  <c r="A10" i="25"/>
  <c r="AD7" i="25"/>
  <c r="N7" i="25"/>
  <c r="A7" i="25"/>
  <c r="L7" i="25" s="1"/>
  <c r="B2" i="25"/>
  <c r="AD30" i="9"/>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L33" i="25" l="1"/>
  <c r="L33" i="26"/>
  <c r="L14" i="25"/>
  <c r="AE9" i="26"/>
  <c r="L10" i="26"/>
  <c r="L10" i="25"/>
  <c r="AE11" i="25"/>
  <c r="L12" i="25"/>
  <c r="AE7" i="26"/>
  <c r="AE7" i="25"/>
  <c r="L32" i="25" l="1"/>
  <c r="L32" i="26"/>
  <c r="AE32" i="25"/>
  <c r="AE32" i="26"/>
  <c r="AE33" i="26" l="1"/>
  <c r="H8" i="14"/>
  <c r="E17" i="35" s="1"/>
  <c r="H9" i="14"/>
  <c r="F17" i="35" s="1"/>
  <c r="AE33" i="25"/>
  <c r="M26" i="8" l="1"/>
  <c r="M25" i="8"/>
  <c r="M24" i="8"/>
  <c r="M23" i="8"/>
  <c r="M22" i="8"/>
  <c r="K26" i="8"/>
  <c r="K25" i="8"/>
  <c r="K24" i="8"/>
  <c r="K23" i="8"/>
  <c r="K22" i="8"/>
  <c r="J19" i="6"/>
  <c r="J18" i="6"/>
  <c r="J17" i="6"/>
  <c r="J16" i="6"/>
  <c r="J15" i="6"/>
  <c r="B2" i="14" l="1"/>
  <c r="B2" i="9"/>
  <c r="A31" i="9" l="1"/>
  <c r="A30" i="9"/>
  <c r="A22" i="9"/>
  <c r="F16" i="35" l="1"/>
  <c r="E16" i="35"/>
  <c r="D16" i="35"/>
  <c r="AE17" i="9"/>
  <c r="A17" i="9"/>
  <c r="L17" i="9" l="1"/>
  <c r="AE21" i="9"/>
  <c r="A21" i="9"/>
  <c r="L21" i="9" s="1"/>
  <c r="AE20" i="9"/>
  <c r="A20" i="9"/>
  <c r="AE19" i="9"/>
  <c r="A19" i="9"/>
  <c r="L19" i="9" s="1"/>
  <c r="AE18" i="9"/>
  <c r="A18" i="9"/>
  <c r="L18" i="9" s="1"/>
  <c r="AE16" i="9"/>
  <c r="A16" i="9"/>
  <c r="L16" i="9" s="1"/>
  <c r="AE15" i="9"/>
  <c r="A15" i="9"/>
  <c r="L15" i="9" s="1"/>
  <c r="A14" i="9"/>
  <c r="AE13" i="9"/>
  <c r="A13" i="9"/>
  <c r="L13" i="9" s="1"/>
  <c r="AE10" i="9"/>
  <c r="A10" i="9"/>
  <c r="AE9" i="9"/>
  <c r="A9" i="9"/>
  <c r="AE8" i="9"/>
  <c r="AE7" i="9"/>
  <c r="A8" i="9"/>
  <c r="L8" i="9" s="1"/>
  <c r="A7" i="9"/>
  <c r="L7" i="9" s="1"/>
  <c r="L9" i="9" l="1"/>
  <c r="L33" i="9"/>
  <c r="L10" i="9"/>
  <c r="AE14" i="9"/>
  <c r="AE32" i="9" s="1"/>
  <c r="L14" i="9"/>
  <c r="L32" i="9" l="1"/>
  <c r="AE33" i="9"/>
  <c r="H7" i="14" l="1"/>
  <c r="D17" i="35" s="1"/>
  <c r="H10" i="14" l="1"/>
  <c r="H11" i="14" l="1"/>
  <c r="B6" i="35" s="1"/>
  <c r="H17"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古屋　花</author>
  </authors>
  <commentList>
    <comment ref="F5" authorId="0" shapeId="0" xr:uid="{D82017D9-427E-4CA3-83E8-2272818655F1}">
      <text>
        <r>
          <rPr>
            <sz val="9"/>
            <color indexed="81"/>
            <rFont val="MS P ゴシック"/>
            <family val="3"/>
            <charset val="128"/>
          </rPr>
          <t>算定対象を</t>
        </r>
        <r>
          <rPr>
            <b/>
            <sz val="9"/>
            <color indexed="81"/>
            <rFont val="MS P ゴシック"/>
            <family val="3"/>
            <charset val="128"/>
          </rPr>
          <t>単年度</t>
        </r>
        <r>
          <rPr>
            <sz val="9"/>
            <color indexed="81"/>
            <rFont val="MS P ゴシック"/>
            <family val="3"/>
            <charset val="128"/>
          </rPr>
          <t>とする場合には</t>
        </r>
        <r>
          <rPr>
            <b/>
            <sz val="9"/>
            <color indexed="81"/>
            <rFont val="MS P ゴシック"/>
            <family val="3"/>
            <charset val="128"/>
          </rPr>
          <t>「令和5」</t>
        </r>
        <r>
          <rPr>
            <sz val="9"/>
            <color indexed="81"/>
            <rFont val="MS P ゴシック"/>
            <family val="3"/>
            <charset val="128"/>
          </rPr>
          <t>を選択してください。</t>
        </r>
      </text>
    </comment>
    <comment ref="G5" authorId="0" shapeId="0" xr:uid="{F12820DF-E760-4403-9C49-669159B495B0}">
      <text>
        <r>
          <rPr>
            <sz val="9"/>
            <color indexed="81"/>
            <rFont val="MS P ゴシック"/>
            <family val="3"/>
            <charset val="128"/>
          </rPr>
          <t>算定対象を</t>
        </r>
        <r>
          <rPr>
            <b/>
            <sz val="9"/>
            <color indexed="81"/>
            <rFont val="MS P ゴシック"/>
            <family val="3"/>
            <charset val="128"/>
          </rPr>
          <t>単年度</t>
        </r>
        <r>
          <rPr>
            <sz val="9"/>
            <color indexed="81"/>
            <rFont val="MS P ゴシック"/>
            <family val="3"/>
            <charset val="128"/>
          </rPr>
          <t>とする場合には</t>
        </r>
        <r>
          <rPr>
            <b/>
            <sz val="9"/>
            <color indexed="81"/>
            <rFont val="MS P ゴシック"/>
            <family val="3"/>
            <charset val="128"/>
          </rPr>
          <t>「令和5」</t>
        </r>
        <r>
          <rPr>
            <sz val="9"/>
            <color indexed="81"/>
            <rFont val="MS P ゴシック"/>
            <family val="3"/>
            <charset val="128"/>
          </rPr>
          <t>を選択してください。</t>
        </r>
      </text>
    </comment>
  </commentList>
</comments>
</file>

<file path=xl/sharedStrings.xml><?xml version="1.0" encoding="utf-8"?>
<sst xmlns="http://schemas.openxmlformats.org/spreadsheetml/2006/main" count="2031" uniqueCount="1006">
  <si>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</si>
  <si>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</si>
  <si>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</si>
  <si>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</si>
  <si>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t>
    <phoneticPr fontId="4"/>
  </si>
  <si>
    <t>学校</t>
    <rPh sb="0" eb="2">
      <t>ガッコウ</t>
    </rPh>
    <phoneticPr fontId="4"/>
  </si>
  <si>
    <t>病院</t>
    <rPh sb="0" eb="2">
      <t>ビョウイン</t>
    </rPh>
    <phoneticPr fontId="4"/>
  </si>
  <si>
    <t>店舗</t>
    <rPh sb="0" eb="2">
      <t>テンポ</t>
    </rPh>
    <phoneticPr fontId="4"/>
  </si>
  <si>
    <t>合計</t>
    <rPh sb="0" eb="2">
      <t>ゴウケイ</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</si>
  <si>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</si>
  <si>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</si>
  <si>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</si>
  <si>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</si>
  <si>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</si>
  <si>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</si>
  <si>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</si>
  <si>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</si>
  <si>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</si>
  <si>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</si>
  <si>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</si>
  <si>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</si>
  <si>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</si>
  <si>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</si>
  <si>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</si>
  <si>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</si>
  <si>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</si>
  <si>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</si>
  <si>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</si>
  <si>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</si>
  <si>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</si>
  <si>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</si>
  <si>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</si>
  <si>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</si>
  <si>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</si>
  <si>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</si>
  <si>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</si>
  <si>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</si>
  <si>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</si>
  <si>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</si>
  <si>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</si>
  <si>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</si>
  <si>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</si>
  <si>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</si>
  <si>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</si>
  <si>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</si>
  <si>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</si>
  <si>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</si>
  <si>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</si>
  <si>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</si>
  <si>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</si>
  <si>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</si>
  <si>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</si>
  <si>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</si>
  <si>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</si>
  <si>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</si>
  <si>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</si>
  <si>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</si>
  <si>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</si>
  <si>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</si>
  <si>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</si>
  <si>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</si>
  <si>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</si>
  <si>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</si>
  <si>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</si>
  <si>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</si>
  <si>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</si>
  <si>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</si>
  <si>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</si>
  <si>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</si>
  <si>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</si>
  <si>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</si>
  <si>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</si>
  <si>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</si>
  <si>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</si>
  <si>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</si>
  <si>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</si>
  <si>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</si>
  <si>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</si>
  <si>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</si>
  <si>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</si>
  <si>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</si>
  <si>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</si>
  <si>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</si>
  <si>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</si>
  <si>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</si>
  <si>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</si>
  <si>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</si>
  <si>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</si>
  <si>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</si>
  <si>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</si>
  <si>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</si>
  <si>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</si>
  <si>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</si>
  <si>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</si>
  <si>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</si>
  <si>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</si>
  <si>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</si>
  <si>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</si>
  <si>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</si>
  <si>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</si>
  <si>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</si>
  <si>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</si>
  <si>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</si>
  <si>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</si>
  <si>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</si>
  <si>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</si>
  <si>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</si>
  <si>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</si>
  <si>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</si>
  <si>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</si>
  <si>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</si>
  <si>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</si>
  <si>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</si>
  <si>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</si>
  <si>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</si>
  <si>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</si>
  <si>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</si>
  <si>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</si>
  <si>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</si>
  <si>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</si>
  <si>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</si>
  <si>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</si>
  <si>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</si>
  <si>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</si>
  <si>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</si>
  <si>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</si>
  <si>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</si>
  <si>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</si>
  <si>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</si>
  <si>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</si>
  <si>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</si>
  <si>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</si>
  <si>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</si>
  <si>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</si>
  <si>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</si>
  <si>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</si>
  <si>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</si>
  <si>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</si>
  <si>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</si>
  <si>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</si>
  <si>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</si>
  <si>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</si>
  <si>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</si>
  <si>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</si>
  <si>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</si>
  <si>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</si>
  <si>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</si>
  <si>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</si>
  <si>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</si>
  <si>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</si>
  <si>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</si>
  <si>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</si>
  <si>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</si>
  <si>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</si>
  <si>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</si>
  <si>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</si>
  <si>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</si>
  <si>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</si>
  <si>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</si>
  <si>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</si>
  <si>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</si>
  <si>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</si>
  <si>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</si>
  <si>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</si>
  <si>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</si>
  <si>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</si>
  <si>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</si>
  <si>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</si>
  <si>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</si>
  <si>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</si>
  <si>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</si>
  <si>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</si>
  <si>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</si>
  <si>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</si>
  <si>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</si>
  <si>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</si>
  <si>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</si>
  <si>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</si>
  <si>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</si>
  <si>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</si>
  <si>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</si>
  <si>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</si>
  <si>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</si>
  <si>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</si>
  <si>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</si>
  <si>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</si>
  <si>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</si>
  <si>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</si>
  <si>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</si>
  <si>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</si>
  <si>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</si>
  <si>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</si>
  <si>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</si>
  <si>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</si>
  <si>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</si>
  <si>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</si>
  <si>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</si>
  <si>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</si>
  <si>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</si>
  <si>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</si>
  <si>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</si>
  <si>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</si>
  <si>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</si>
  <si>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</si>
  <si>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</si>
  <si>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</si>
  <si>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</si>
  <si>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</si>
  <si>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</si>
  <si>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</si>
  <si>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</si>
  <si>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</si>
  <si>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</si>
  <si>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</si>
  <si>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</si>
  <si>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</si>
  <si>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</si>
  <si>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</si>
  <si>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</si>
  <si>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</si>
  <si>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</si>
  <si>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</si>
  <si>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</si>
  <si>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</si>
  <si>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</si>
  <si>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</si>
  <si>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</si>
  <si>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</si>
  <si>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</si>
  <si>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</si>
  <si>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</si>
  <si>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</si>
  <si>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</si>
  <si>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</si>
  <si>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</si>
  <si>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</si>
  <si>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</si>
  <si>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</si>
  <si>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</si>
  <si>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</si>
  <si>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</si>
  <si>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</si>
  <si>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</si>
  <si>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</si>
  <si>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</si>
  <si>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</si>
  <si>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</si>
  <si>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</si>
  <si>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</si>
  <si>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</si>
  <si>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</si>
  <si>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</si>
  <si>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</si>
  <si>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</si>
  <si>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</si>
  <si>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</si>
  <si>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</si>
  <si>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</si>
  <si>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</si>
  <si>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</si>
  <si>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</si>
  <si>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</si>
  <si>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</si>
  <si>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</si>
  <si>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</si>
  <si>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</si>
  <si>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</si>
  <si>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</si>
  <si>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</si>
  <si>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</si>
  <si>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</si>
  <si>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</si>
  <si>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</si>
  <si>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</si>
  <si>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</si>
  <si>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</si>
  <si>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</si>
  <si>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</si>
  <si>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</si>
  <si>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</si>
  <si>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</si>
  <si>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</si>
  <si>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</si>
  <si>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</si>
  <si>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</si>
  <si>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</si>
  <si>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</si>
  <si>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</si>
  <si>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</si>
  <si>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</si>
  <si>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</si>
  <si>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</si>
  <si>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</si>
  <si>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</si>
  <si>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</si>
  <si>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</si>
  <si>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</si>
  <si>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</si>
  <si>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</si>
  <si>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</si>
  <si>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</si>
  <si>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</si>
  <si>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</si>
  <si>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</si>
  <si>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</si>
  <si>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</si>
  <si>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</si>
  <si>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</si>
  <si>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</si>
  <si>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</si>
  <si>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</si>
  <si>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</si>
  <si>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</si>
  <si>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</si>
  <si>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</si>
  <si>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</si>
  <si>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</si>
  <si>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</si>
  <si>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</si>
  <si>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</si>
  <si>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</si>
  <si>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</si>
  <si>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</si>
  <si>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</si>
  <si>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</si>
  <si>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</si>
  <si>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</si>
  <si>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</si>
  <si>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</si>
  <si>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</si>
  <si>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</si>
  <si>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</si>
  <si>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</si>
  <si>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</si>
  <si>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</si>
  <si>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</si>
  <si>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</si>
  <si>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</si>
  <si>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</si>
  <si>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</si>
  <si>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</si>
  <si>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</si>
  <si>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</si>
  <si>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</si>
  <si>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</si>
  <si>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</si>
  <si>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</si>
  <si>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</si>
  <si>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</si>
  <si>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</si>
  <si>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</si>
  <si>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</si>
  <si>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</si>
  <si>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</si>
  <si>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</si>
  <si>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</si>
  <si>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</si>
  <si>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</si>
  <si>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</si>
  <si>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</si>
  <si>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</si>
  <si>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</si>
  <si>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</si>
  <si>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</si>
  <si>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</si>
  <si>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</si>
  <si>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</si>
  <si>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</si>
  <si>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</si>
  <si>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</si>
  <si>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</si>
  <si>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</si>
  <si>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</si>
  <si>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</si>
  <si>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</si>
  <si>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</si>
  <si>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</si>
  <si>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</si>
  <si>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</si>
  <si>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</si>
  <si>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</si>
  <si>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</si>
  <si>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</si>
  <si>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</si>
  <si>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</si>
  <si>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</si>
  <si>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</si>
  <si>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</si>
  <si>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</si>
  <si>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</si>
  <si>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</si>
  <si>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</si>
  <si>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</si>
  <si>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</si>
  <si>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</si>
  <si>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</si>
  <si>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</si>
  <si>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</si>
  <si>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</si>
  <si>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</si>
  <si>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</si>
  <si>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</si>
  <si>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</si>
  <si>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</si>
  <si>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</si>
  <si>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</si>
  <si>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</si>
  <si>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</si>
  <si>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</si>
  <si>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</si>
  <si>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</si>
  <si>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</si>
  <si>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</si>
  <si>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</si>
  <si>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</si>
  <si>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</si>
  <si>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</si>
  <si>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</si>
  <si>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</si>
  <si>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</si>
  <si>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</si>
  <si>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</si>
  <si>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</si>
  <si>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</si>
  <si>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</si>
  <si>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</si>
  <si>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</si>
  <si>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</si>
  <si>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</si>
  <si>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</si>
  <si>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</si>
  <si>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</si>
  <si>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</si>
  <si>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</si>
  <si>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</si>
  <si>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</si>
  <si>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</si>
  <si>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</si>
  <si>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</si>
  <si>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</si>
  <si>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</si>
  <si>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</si>
  <si>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</si>
  <si>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</si>
  <si>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</si>
  <si>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</si>
  <si>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</si>
  <si>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</si>
  <si>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</si>
  <si>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</si>
  <si>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</si>
  <si>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</si>
  <si>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</si>
  <si>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</si>
  <si>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</si>
  <si>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</si>
  <si>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</si>
  <si>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</si>
  <si>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</si>
  <si>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</si>
  <si>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</si>
  <si>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</si>
  <si>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</si>
  <si>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</si>
  <si>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</si>
  <si>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</si>
  <si>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</si>
  <si>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</si>
  <si>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</si>
  <si>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</si>
  <si>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</si>
  <si>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</si>
  <si>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</si>
  <si>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</si>
  <si>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</si>
  <si>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</si>
  <si>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</si>
  <si>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</si>
  <si>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</si>
  <si>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</si>
  <si>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</si>
  <si>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</si>
  <si>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</si>
  <si>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</si>
  <si>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</si>
  <si>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</si>
  <si>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</si>
  <si>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</si>
  <si>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</si>
  <si>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</si>
  <si>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</si>
  <si>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</si>
  <si>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</si>
  <si>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</si>
  <si>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</si>
  <si>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</si>
  <si>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</si>
  <si>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</si>
  <si>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</si>
  <si>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</si>
  <si>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</si>
  <si>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</si>
  <si>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</si>
  <si>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</si>
  <si>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</si>
  <si>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</si>
  <si>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</si>
  <si>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</si>
  <si>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</si>
  <si>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</si>
  <si>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</si>
  <si>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</si>
  <si>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</si>
  <si>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</si>
  <si>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</si>
  <si>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</si>
  <si>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</si>
  <si>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</si>
  <si>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</si>
  <si>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</si>
  <si>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</si>
  <si>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</si>
  <si>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</si>
  <si>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</si>
  <si>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</si>
  <si>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</si>
  <si>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</si>
  <si>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</si>
  <si>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</si>
  <si>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</si>
  <si>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</si>
  <si>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</si>
  <si>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</si>
  <si>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</si>
  <si>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</si>
  <si>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</si>
  <si>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</si>
  <si>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</si>
  <si>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</si>
  <si>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</si>
  <si>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</si>
  <si>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</si>
  <si>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</si>
  <si>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</si>
  <si>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</si>
  <si>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</si>
  <si>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</si>
  <si>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</si>
  <si>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</si>
  <si>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</si>
  <si>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</si>
  <si>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</si>
  <si>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</si>
  <si>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</si>
  <si>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</si>
  <si>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</si>
  <si>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</si>
  <si>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</si>
  <si>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</si>
  <si>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</si>
  <si>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</si>
  <si>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</si>
  <si>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</si>
  <si>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</si>
  <si>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</si>
  <si>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</si>
  <si>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</si>
  <si>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</si>
  <si>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</si>
  <si>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</si>
  <si>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</si>
  <si>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</si>
  <si>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</si>
  <si>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</si>
  <si>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</si>
  <si>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</si>
  <si>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</si>
  <si>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</si>
  <si>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</si>
  <si>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</si>
  <si>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</si>
  <si>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</si>
  <si>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</si>
  <si>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</si>
  <si>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</si>
  <si>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</si>
  <si>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</si>
  <si>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</si>
  <si>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</si>
  <si>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</si>
  <si>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</si>
  <si>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</si>
  <si>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</si>
  <si>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</si>
  <si>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</si>
  <si>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</si>
  <si>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</si>
  <si>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</si>
  <si>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</si>
  <si>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</si>
  <si>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</si>
  <si>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</si>
  <si>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</si>
  <si>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</si>
  <si>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</si>
  <si>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</si>
  <si>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</si>
  <si>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</si>
  <si>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</si>
  <si>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</si>
  <si>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</si>
  <si>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</si>
  <si>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</si>
  <si>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</si>
  <si>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</si>
  <si>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</si>
  <si>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</si>
  <si>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</si>
  <si>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</si>
  <si>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</si>
  <si>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</si>
  <si>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</si>
  <si>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</si>
  <si>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</si>
  <si>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</si>
  <si>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</si>
  <si>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</si>
  <si>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</si>
  <si>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</si>
  <si>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</si>
  <si>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</si>
  <si>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</si>
  <si>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</si>
  <si>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</si>
  <si>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</si>
  <si>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</si>
  <si>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</si>
  <si>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</si>
  <si>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</si>
  <si>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</si>
  <si>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</si>
  <si>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</si>
  <si>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</si>
  <si>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</si>
  <si>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</si>
  <si>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</si>
  <si>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</si>
  <si>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</si>
  <si>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</si>
  <si>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</si>
  <si>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</si>
  <si>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</si>
  <si>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</si>
  <si>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</si>
  <si>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</si>
  <si>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</si>
  <si>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</si>
  <si>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</si>
  <si>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</si>
  <si>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</si>
  <si>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</si>
  <si>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</si>
  <si>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</si>
  <si>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</si>
  <si>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</si>
  <si>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</si>
  <si>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</si>
  <si>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</si>
  <si>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</si>
  <si>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</si>
  <si>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</si>
  <si>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</si>
  <si>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</si>
  <si>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</si>
  <si>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</si>
  <si>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</si>
  <si>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</si>
  <si>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</si>
  <si>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</si>
  <si>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</si>
  <si>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</si>
  <si>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</si>
  <si>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</si>
  <si>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</si>
  <si>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</si>
  <si>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</si>
  <si>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</si>
  <si>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</si>
  <si>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</si>
  <si>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</si>
  <si>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</si>
  <si>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</si>
  <si>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</si>
  <si>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</si>
  <si>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</si>
  <si>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</si>
  <si>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</si>
  <si>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</si>
  <si>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</si>
  <si>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</si>
  <si>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</si>
  <si>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</si>
  <si>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</si>
  <si>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</si>
  <si>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</si>
  <si>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</si>
  <si>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</si>
  <si>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</si>
  <si>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</si>
  <si>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</si>
  <si>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</si>
  <si>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</si>
  <si>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</si>
  <si>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</si>
  <si>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</si>
  <si>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</si>
  <si>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</si>
  <si>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</si>
  <si>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</si>
  <si>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</si>
  <si>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</si>
  <si>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</si>
  <si>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</si>
  <si>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</si>
  <si>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</si>
  <si>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</si>
  <si>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</si>
  <si>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</si>
  <si>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</si>
  <si>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6"/>
  </si>
  <si>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</si>
  <si>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</si>
  <si>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</si>
  <si>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</si>
  <si>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工場・事業場種別</t>
    <rPh sb="6" eb="8">
      <t>シュベツ</t>
    </rPh>
    <phoneticPr fontId="4"/>
  </si>
  <si>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</si>
  <si>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</si>
  <si>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</si>
  <si>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</si>
  <si>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</si>
  <si>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</si>
  <si>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</si>
  <si>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</si>
  <si>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算定年度</t>
  </si>
  <si>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</si>
  <si>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6"/>
  </si>
  <si>
    <t>工場・事業場NO</t>
    <phoneticPr fontId="2"/>
  </si>
  <si>
    <t>工場・事業場名</t>
  </si>
  <si>
    <t>工場・事業場の別</t>
    <rPh sb="0" eb="2">
      <t>コウジョウ</t>
    </rPh>
    <rPh sb="3" eb="6">
      <t>ジギョウジョウ</t>
    </rPh>
    <rPh sb="7" eb="8">
      <t>ベツ</t>
    </rPh>
    <phoneticPr fontId="2"/>
  </si>
  <si>
    <t>基準年度排出量は、各基準年度の平均値の小数以下を切り捨てた、整数値で表示されています。</t>
    <rPh sb="9" eb="10">
      <t>カク</t>
    </rPh>
    <rPh sb="10" eb="12">
      <t>キジュン</t>
    </rPh>
    <rPh sb="12" eb="14">
      <t>ネンド</t>
    </rPh>
    <rPh sb="15" eb="18">
      <t>ヘイキンチ</t>
    </rPh>
    <rPh sb="34" eb="36">
      <t>ヒョウジ</t>
    </rPh>
    <phoneticPr fontId="4"/>
  </si>
  <si>
    <t>（検証受検用・単独参加者用）</t>
    <rPh sb="1" eb="3">
      <t>ケンショウ</t>
    </rPh>
    <rPh sb="3" eb="5">
      <t>ジュケン</t>
    </rPh>
    <rPh sb="5" eb="6">
      <t>ヨウ</t>
    </rPh>
    <rPh sb="7" eb="9">
      <t>タンドク</t>
    </rPh>
    <phoneticPr fontId="2"/>
  </si>
  <si>
    <t>（検証受検用・単独参加者用）</t>
    <rPh sb="1" eb="6">
      <t>ケンショウジュケンヨウ</t>
    </rPh>
    <rPh sb="7" eb="12">
      <t>タンドクサンカシャ</t>
    </rPh>
    <rPh sb="12" eb="13">
      <t>ヨウ</t>
    </rPh>
    <phoneticPr fontId="2"/>
  </si>
  <si>
    <r>
      <t xml:space="preserve">工場・事業場の名称
</t>
    </r>
    <r>
      <rPr>
        <b/>
        <sz val="10"/>
        <color rgb="FFFF0000"/>
        <rFont val="ＭＳ Ｐゴシック"/>
        <family val="3"/>
        <charset val="128"/>
      </rPr>
      <t>（SHIFTシステム上に登録されている事業所名を記入ください）</t>
    </r>
    <rPh sb="0" eb="2">
      <t>コウジョウ</t>
    </rPh>
    <rPh sb="3" eb="6">
      <t>ジギョウジョウ</t>
    </rPh>
    <rPh sb="7" eb="9">
      <t>メイショウ</t>
    </rPh>
    <rPh sb="20" eb="21">
      <t>ジョウ</t>
    </rPh>
    <rPh sb="22" eb="24">
      <t>トウロク</t>
    </rPh>
    <rPh sb="29" eb="33">
      <t>ジギョウショメイ</t>
    </rPh>
    <rPh sb="34" eb="36">
      <t>キニュウ</t>
    </rPh>
    <phoneticPr fontId="4"/>
  </si>
  <si>
    <t>ABC工業株式会社</t>
  </si>
  <si>
    <t>ABC工業株式会社SHIFT工場</t>
    <rPh sb="14" eb="16">
      <t>コウジョウ</t>
    </rPh>
    <phoneticPr fontId="2"/>
  </si>
  <si>
    <t>〒120-・・・　東京都足立区・・・</t>
  </si>
  <si>
    <t>工場</t>
  </si>
  <si>
    <t>XYZ エネルギー株式会社</t>
  </si>
  <si>
    <t>A工場の補助対象設備（コジェネ）設置者である。なお、設置後の補助対象設備でのエネルギー使用量のモニタリングはABC 工業株式会社が行う。</t>
  </si>
  <si>
    <t>株式会社△△△</t>
  </si>
  <si>
    <t>ABC工業株式会社SHIFT工場内で製品加工の一部を実施している事業者。</t>
  </si>
  <si>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</si>
  <si>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</si>
  <si>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</si>
  <si>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</si>
  <si>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</si>
  <si>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</si>
  <si>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</si>
  <si>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総務部</t>
    <phoneticPr fontId="2"/>
  </si>
  <si>
    <t>中央受電所</t>
    <rPh sb="4" eb="5">
      <t>トコロ</t>
    </rPh>
    <phoneticPr fontId="3"/>
  </si>
  <si>
    <t>②</t>
  </si>
  <si>
    <t>ボイラ―（4台）</t>
    <rPh sb="6" eb="7">
      <t>ダイ</t>
    </rPh>
    <phoneticPr fontId="2"/>
  </si>
  <si>
    <t>①</t>
  </si>
  <si>
    <t>ガラス溶融炉</t>
    <rPh sb="5" eb="6">
      <t>ロ</t>
    </rPh>
    <phoneticPr fontId="3"/>
  </si>
  <si>
    <t>コージェネレーション</t>
  </si>
  <si>
    <t>電気・熱の一部を外部へ供給</t>
    <phoneticPr fontId="2"/>
  </si>
  <si>
    <t>生石灰製造用ロータリーキルン</t>
  </si>
  <si>
    <t>④</t>
  </si>
  <si>
    <t>廃棄物焼却炉</t>
  </si>
  <si>
    <t>③</t>
  </si>
  <si>
    <t>助燃用としてA重油を使用</t>
    <phoneticPr fontId="2"/>
  </si>
  <si>
    <t>芝刈り機</t>
    <rPh sb="0" eb="2">
      <t>シバカ</t>
    </rPh>
    <rPh sb="3" eb="4">
      <t>キ</t>
    </rPh>
    <phoneticPr fontId="3"/>
  </si>
  <si>
    <t>A</t>
  </si>
  <si>
    <t>系統電力</t>
    <rPh sb="0" eb="2">
      <t>ケイトウ</t>
    </rPh>
    <rPh sb="2" eb="4">
      <t>デンリョク</t>
    </rPh>
    <phoneticPr fontId="1"/>
  </si>
  <si>
    <t>A-1</t>
  </si>
  <si>
    <t/>
  </si>
  <si>
    <t>デフォルト値</t>
    <rPh sb="5" eb="6">
      <t>アタイ</t>
    </rPh>
    <phoneticPr fontId="23"/>
  </si>
  <si>
    <t>供給会社提供値等</t>
    <rPh sb="0" eb="2">
      <t>キョウキュウ</t>
    </rPh>
    <rPh sb="2" eb="4">
      <t>カイシャ</t>
    </rPh>
    <rPh sb="4" eb="6">
      <t>テイキョウ</t>
    </rPh>
    <rPh sb="6" eb="7">
      <t>アタイ</t>
    </rPh>
    <rPh sb="7" eb="8">
      <t>トウ</t>
    </rPh>
    <phoneticPr fontId="23"/>
  </si>
  <si>
    <t>計測時体積を標準状態体積へ換算した。（供給会社に確認し、ゲージ圧は0.981kPaとした。温度は、平成29年度は17.1℃、平成30年度は16.6℃、平成31年度は16.4℃を用いた。)</t>
  </si>
  <si>
    <t>在庫変動の影響は軽微のため、パターンＡ-1で把握した。</t>
  </si>
  <si>
    <t>所内消費電力</t>
    <rPh sb="0" eb="2">
      <t>ショナイ</t>
    </rPh>
    <rPh sb="2" eb="4">
      <t>ショウヒ</t>
    </rPh>
    <rPh sb="4" eb="6">
      <t>デンリョク</t>
    </rPh>
    <phoneticPr fontId="1"/>
  </si>
  <si>
    <t>普通電力量計</t>
    <rPh sb="0" eb="2">
      <t>フツウ</t>
    </rPh>
    <rPh sb="2" eb="4">
      <t>デンリョク</t>
    </rPh>
    <rPh sb="4" eb="5">
      <t>リョウ</t>
    </rPh>
    <rPh sb="5" eb="6">
      <t>ケイ</t>
    </rPh>
    <phoneticPr fontId="23"/>
  </si>
  <si>
    <t>検定付</t>
    <rPh sb="0" eb="2">
      <t>ケンテイ</t>
    </rPh>
    <rPh sb="2" eb="3">
      <t>ツキ</t>
    </rPh>
    <phoneticPr fontId="23"/>
  </si>
  <si>
    <t>所内消費按分用</t>
    <rPh sb="0" eb="2">
      <t>ショナイ</t>
    </rPh>
    <rPh sb="2" eb="4">
      <t>ショウヒ</t>
    </rPh>
    <rPh sb="4" eb="6">
      <t>アンブン</t>
    </rPh>
    <rPh sb="6" eb="7">
      <t>ヨウ</t>
    </rPh>
    <phoneticPr fontId="23"/>
  </si>
  <si>
    <t>外部供給電力</t>
    <rPh sb="0" eb="2">
      <t>ガイブ</t>
    </rPh>
    <rPh sb="2" eb="4">
      <t>キョウキュウ</t>
    </rPh>
    <rPh sb="4" eb="6">
      <t>デンリョク</t>
    </rPh>
    <phoneticPr fontId="1"/>
  </si>
  <si>
    <t>所内消費熱</t>
    <rPh sb="0" eb="2">
      <t>ショナイ</t>
    </rPh>
    <rPh sb="2" eb="5">
      <t>ショウヒネツ</t>
    </rPh>
    <phoneticPr fontId="1"/>
  </si>
  <si>
    <t>蒸気流量計</t>
    <rPh sb="0" eb="2">
      <t>ジョウキ</t>
    </rPh>
    <rPh sb="2" eb="5">
      <t>リュウリョウケイ</t>
    </rPh>
    <phoneticPr fontId="23"/>
  </si>
  <si>
    <t>外部供給熱</t>
    <rPh sb="0" eb="2">
      <t>ガイブ</t>
    </rPh>
    <rPh sb="2" eb="4">
      <t>キョウキュウ</t>
    </rPh>
    <rPh sb="4" eb="5">
      <t>ネツ</t>
    </rPh>
    <phoneticPr fontId="1"/>
  </si>
  <si>
    <t>その他</t>
    <rPh sb="2" eb="3">
      <t>タ</t>
    </rPh>
    <phoneticPr fontId="23"/>
  </si>
  <si>
    <t>ホッパースケール</t>
  </si>
  <si>
    <t>未検定</t>
    <rPh sb="0" eb="3">
      <t>ミケンテイ</t>
    </rPh>
    <phoneticPr fontId="23"/>
  </si>
  <si>
    <t>A-2</t>
  </si>
  <si>
    <t>購買伝票</t>
    <rPh sb="0" eb="2">
      <t>コウバイ</t>
    </rPh>
    <rPh sb="2" eb="4">
      <t>デンピョウ</t>
    </rPh>
    <phoneticPr fontId="1"/>
  </si>
  <si>
    <t>重油タンク在庫量</t>
    <rPh sb="0" eb="2">
      <t>ジュウユ</t>
    </rPh>
    <rPh sb="5" eb="7">
      <t>ザイコ</t>
    </rPh>
    <rPh sb="7" eb="8">
      <t>リョウ</t>
    </rPh>
    <phoneticPr fontId="1"/>
  </si>
  <si>
    <t>系統電力</t>
  </si>
  <si>
    <t>生石灰の製造（原料：石灰石）</t>
  </si>
  <si>
    <t>t</t>
    <phoneticPr fontId="2"/>
  </si>
  <si>
    <t>ガラス生産量</t>
    <rPh sb="3" eb="6">
      <t>セイサンリョウ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</si>
  <si>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</si>
  <si>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</si>
  <si>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</si>
  <si>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</si>
  <si>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</si>
  <si>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</si>
  <si>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</si>
  <si>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</si>
  <si>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</si>
  <si>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</si>
  <si>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</si>
  <si>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</si>
  <si>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</si>
  <si>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</si>
  <si>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製油所ガス</t>
  </si>
  <si>
    <t>ガス会社提供値を適用すること</t>
    <phoneticPr fontId="2"/>
  </si>
  <si>
    <t>ガスボイラ―4台を令和3年4月に導入した。</t>
    <rPh sb="9" eb="11">
      <t>レイワ</t>
    </rPh>
    <rPh sb="12" eb="13">
      <t>ネン</t>
    </rPh>
    <phoneticPr fontId="2"/>
  </si>
  <si>
    <t xml:space="preserve"> 1）</t>
  </si>
  <si>
    <t>佐藤　花子</t>
    <rPh sb="0" eb="2">
      <t>サトウ</t>
    </rPh>
    <rPh sb="3" eb="5">
      <t>ハナコ</t>
    </rPh>
    <phoneticPr fontId="2"/>
  </si>
  <si>
    <t>4～8</t>
    <phoneticPr fontId="2"/>
  </si>
  <si>
    <t>活動量は所内消費電力、所内消費熱分（按分方法は7.備考参照）</t>
    <phoneticPr fontId="2"/>
  </si>
  <si>
    <t>※必ず記入してください。</t>
    <rPh sb="1" eb="2">
      <t>カナラ</t>
    </rPh>
    <rPh sb="3" eb="5">
      <t>キニュウ</t>
    </rPh>
    <phoneticPr fontId="2"/>
  </si>
  <si>
    <t>記入欄が足りない場合には、左の行番号をクリックして行全体を選択し、左クリックで「挿入」を選択することで行を追加してください。その上で、E～K列の書式を適用ください。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70" eb="71">
      <t>レツ</t>
    </rPh>
    <rPh sb="72" eb="74">
      <t>ショシキ</t>
    </rPh>
    <rPh sb="75" eb="77">
      <t>テキヨウ</t>
    </rPh>
    <phoneticPr fontId="2"/>
  </si>
  <si>
    <t>5.モニタリングポイント</t>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</si>
  <si>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</si>
  <si>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活動量（小数点以下あり）</t>
    <phoneticPr fontId="2"/>
  </si>
  <si>
    <r>
      <t>活動量</t>
    </r>
    <r>
      <rPr>
        <b/>
        <sz val="10"/>
        <color theme="1"/>
        <rFont val="ＭＳ Ｐゴシック"/>
        <family val="3"/>
        <charset val="128"/>
      </rPr>
      <t xml:space="preserve">
</t>
    </r>
    <r>
      <rPr>
        <sz val="10"/>
        <rFont val="ＭＳ Ｐゴシック"/>
        <family val="3"/>
        <charset val="128"/>
      </rPr>
      <t>（小数点以下以下切り捨て後）</t>
    </r>
    <rPh sb="0" eb="2">
      <t>カツドウ</t>
    </rPh>
    <rPh sb="2" eb="3">
      <t>リョウ</t>
    </rPh>
    <rPh sb="5" eb="10">
      <t>ショウスウテンイカ</t>
    </rPh>
    <phoneticPr fontId="4"/>
  </si>
  <si>
    <t>SHIFT事業 第4期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</si>
  <si>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</si>
  <si>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</si>
  <si>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</si>
  <si>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</si>
  <si>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</si>
  <si>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</si>
  <si>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</si>
  <si>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</si>
  <si>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</si>
  <si>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</si>
  <si>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</si>
  <si>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</si>
  <si>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</si>
  <si>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076：板金・金物工事業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</si>
  <si>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</si>
  <si>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</si>
  <si>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</si>
  <si>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</si>
  <si>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</si>
  <si>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</si>
  <si>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</si>
  <si>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</si>
  <si>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</si>
  <si>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</si>
  <si>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</si>
  <si>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</si>
  <si>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</si>
  <si>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</si>
  <si>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</si>
  <si>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</si>
  <si>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</si>
  <si>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</si>
  <si>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</si>
  <si>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</si>
  <si>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</si>
  <si>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</si>
  <si>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</si>
  <si>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</si>
  <si>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</si>
  <si>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</si>
  <si>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</si>
  <si>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</si>
  <si>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</si>
  <si>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</si>
  <si>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</si>
  <si>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</si>
  <si>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</si>
  <si>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</si>
  <si>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</si>
  <si>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</si>
  <si>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</si>
  <si>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</si>
  <si>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</si>
  <si>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</si>
  <si>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</si>
  <si>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</si>
  <si>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</si>
  <si>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</si>
  <si>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</si>
  <si>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</si>
  <si>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</si>
  <si>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</si>
  <si>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</si>
  <si>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</si>
  <si>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</si>
  <si>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</si>
  <si>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</si>
  <si>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</si>
  <si>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</si>
  <si>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</si>
  <si>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</si>
  <si>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</si>
  <si>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</si>
  <si>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</si>
  <si>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</si>
  <si>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</si>
  <si>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</si>
  <si>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</si>
  <si>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</si>
  <si>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</si>
  <si>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</si>
  <si>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</si>
  <si>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</si>
  <si>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</si>
  <si>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</si>
  <si>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</si>
  <si>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</si>
  <si>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</si>
  <si>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</si>
  <si>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</si>
  <si>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</si>
  <si>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</si>
  <si>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</si>
  <si>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</si>
  <si>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</si>
  <si>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</si>
  <si>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</si>
  <si>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</si>
  <si>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</si>
  <si>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</si>
  <si>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</si>
  <si>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</si>
  <si>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</si>
  <si>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</si>
  <si>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</si>
  <si>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</si>
  <si>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</si>
  <si>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</si>
  <si>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</si>
  <si>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</si>
  <si>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</si>
  <si>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</si>
  <si>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</si>
  <si>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</si>
  <si>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</si>
  <si>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</si>
  <si>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</si>
  <si>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</si>
  <si>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</si>
  <si>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</si>
  <si>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</si>
  <si>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</si>
  <si>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</si>
  <si>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</si>
  <si>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</si>
  <si>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</si>
  <si>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</si>
  <si>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</si>
  <si>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</si>
  <si>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</si>
  <si>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</si>
  <si>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</si>
  <si>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</si>
  <si>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</si>
  <si>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</si>
  <si>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</si>
  <si>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</si>
  <si>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</si>
  <si>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</si>
  <si>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</si>
  <si>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</si>
  <si>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</si>
  <si>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</si>
  <si>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</si>
  <si>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</si>
  <si>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</si>
  <si>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</si>
  <si>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</si>
  <si>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</si>
  <si>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</si>
  <si>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</si>
  <si>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</si>
  <si>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</si>
  <si>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分類番号：産業分類名
※日本標準産業分類
(令和５年[2023年]７月改定)</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5" eb="26">
      <t>ネン</t>
    </rPh>
    <rPh sb="31" eb="32">
      <t>ネン</t>
    </rPh>
    <rPh sb="34" eb="35">
      <t>ガツ</t>
    </rPh>
    <rPh sb="35" eb="37">
      <t>カイテイ</t>
    </rPh>
    <phoneticPr fontId="4"/>
  </si>
  <si>
    <t>控除対象</t>
    <rPh sb="0" eb="2">
      <t>コウジョ</t>
    </rPh>
    <rPh sb="2" eb="4">
      <t>タイショウ</t>
    </rPh>
    <phoneticPr fontId="4"/>
  </si>
  <si>
    <r>
      <t xml:space="preserve">活動量
</t>
    </r>
    <r>
      <rPr>
        <sz val="10"/>
        <color rgb="FFFF0000"/>
        <rFont val="ＭＳ Ｐゴシック"/>
        <family val="3"/>
        <charset val="128"/>
      </rPr>
      <t>（小数点以下の値を切り捨てずに記入すること）</t>
    </r>
    <rPh sb="11" eb="12">
      <t>アタイ</t>
    </rPh>
    <rPh sb="13" eb="14">
      <t>キ</t>
    </rPh>
    <rPh sb="15" eb="16">
      <t>ス</t>
    </rPh>
    <rPh sb="19" eb="21">
      <t>キニュウ</t>
    </rPh>
    <phoneticPr fontId="2"/>
  </si>
  <si>
    <t>参考：燃料の単位発熱量・排出係数（デフォルト値）＜モニタリング報告ガイドラインVer.4.1 2024.6.11　より＞</t>
    <rPh sb="0" eb="2">
      <t>サンコウ</t>
    </rPh>
    <rPh sb="31" eb="33">
      <t>ホウコク</t>
    </rPh>
    <phoneticPr fontId="2"/>
  </si>
  <si>
    <t>令和4</t>
  </si>
  <si>
    <t>令和5</t>
  </si>
  <si>
    <t>算定対象とする基準年度の選択</t>
    <rPh sb="0" eb="2">
      <t>サンテイ</t>
    </rPh>
    <rPh sb="2" eb="4">
      <t>タイショウ</t>
    </rPh>
    <rPh sb="7" eb="9">
      <t>キジュン</t>
    </rPh>
    <rPh sb="9" eb="11">
      <t>ネンド</t>
    </rPh>
    <rPh sb="12" eb="14">
      <t>センタク</t>
    </rPh>
    <phoneticPr fontId="2"/>
  </si>
  <si>
    <t>本ファイルは第４期（2024年度参加者）の基準年度算定報告書です。</t>
    <rPh sb="21" eb="23">
      <t>キジュン</t>
    </rPh>
    <rPh sb="25" eb="27">
      <t>サンテイ</t>
    </rPh>
    <rPh sb="27" eb="30">
      <t>ホウコクショ</t>
    </rPh>
    <phoneticPr fontId="4"/>
  </si>
  <si>
    <t>令和3</t>
  </si>
  <si>
    <t>活動量（E列）は小数点以下を切り捨てずに、記入してください。</t>
  </si>
  <si>
    <t>排出削減目標量は、公募時に提出した「算定報告書/診断報告書/実施計画書」ファイルの</t>
    <rPh sb="0" eb="2">
      <t>ハイシュツ</t>
    </rPh>
    <rPh sb="2" eb="4">
      <t>サクゲン</t>
    </rPh>
    <rPh sb="4" eb="6">
      <t>モクヒョウ</t>
    </rPh>
    <rPh sb="6" eb="7">
      <t>リョウ</t>
    </rPh>
    <rPh sb="9" eb="11">
      <t>コウボ</t>
    </rPh>
    <rPh sb="11" eb="12">
      <t>ジ</t>
    </rPh>
    <rPh sb="13" eb="15">
      <t>テイシュツ</t>
    </rPh>
    <rPh sb="18" eb="20">
      <t>サンテイ</t>
    </rPh>
    <rPh sb="20" eb="23">
      <t>ホウコクショ</t>
    </rPh>
    <rPh sb="24" eb="26">
      <t>シンダン</t>
    </rPh>
    <rPh sb="26" eb="29">
      <t>ホウコクショ</t>
    </rPh>
    <rPh sb="30" eb="32">
      <t>ジッシ</t>
    </rPh>
    <rPh sb="32" eb="35">
      <t>ケイカクショ</t>
    </rPh>
    <phoneticPr fontId="2"/>
  </si>
  <si>
    <t>「6-4.CO2排出量_総括」シートの「排出削減目標量」に記載された数値を、転記してください。</t>
    <phoneticPr fontId="2"/>
  </si>
  <si>
    <t xml:space="preserve">令和3年度の対象事業所外に供給した電力・熱の発生に係わる排出について、事業場内からのCO2排出に係る燃料使用量はモニタリング報告ガイドライン第II部1.4.1を参考に以下のように算定した。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rPh sb="3" eb="4">
      <t>ネン</t>
    </rPh>
    <phoneticPr fontId="2"/>
  </si>
  <si>
    <t>令和3年～令和5年</t>
  </si>
  <si>
    <t>控除しない</t>
  </si>
  <si>
    <t>隣接するLMNビルに電気を供給している。</t>
    <phoneticPr fontId="2"/>
  </si>
  <si>
    <t>隣接するLMNビルに熱を供給している。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</si>
</sst>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76" formatCode="#,##0_ ;[Red]\-#,##0\ "/>
    <numFmt numFmtId="177" formatCode="#,##0.0;[Red]\-#,##0.0"/>
    <numFmt numFmtId="178" formatCode="#,##0.00000"/>
    <numFmt numFmtId="179" formatCode="#,##0_);[Red]\(#,##0\)"/>
    <numFmt numFmtId="180" formatCode="#,##0_ "/>
    <numFmt numFmtId="181" formatCode="0.0_);[Red]\(0.0\)"/>
    <numFmt numFmtId="182" formatCode="#,##0.0_ "/>
    <numFmt numFmtId="183" formatCode="#,##0.0_ ;[Red]\-#,##0.0\ "/>
    <numFmt numFmtId="184" formatCode="#,##0.0000_ ;[Red]\-#,##0.0000\ "/>
    <numFmt numFmtId="185" formatCode="0_);[Red]\(0\)"/>
    <numFmt numFmtId="186" formatCode="0.0000_ "/>
    <numFmt numFmtId="187" formatCode="0.000000_);[Red]\(0.000000\)"/>
    <numFmt numFmtId="188" formatCode="0.0_ "/>
    <numFmt numFmtId="189" formatCode="#,##0.00_ ;[Red]\-#,##0.00\ "/>
  </numFmts>
  <fonts count="4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
      <b/>
      <sz val="9"/>
      <color indexed="81"/>
      <name val="MS P ゴシック"/>
      <family val="3"/>
      <charset val="128"/>
    </font>
    <font>
      <sz val="9"/>
      <color rgb="FFFF0000"/>
      <name val="ＭＳ Ｐゴシック"/>
      <family val="3"/>
      <charset val="128"/>
    </font>
    <font>
      <sz val="9"/>
      <color indexed="81"/>
      <name val="MS P ゴシック"/>
      <family val="3"/>
      <charset val="128"/>
    </font>
    <font>
      <b/>
      <sz val="14"/>
      <color rgb="FFFF0000"/>
      <name val="ＭＳ Ｐゴシック"/>
      <family val="3"/>
      <charset val="128"/>
    </font>
    <font>
      <b/>
      <sz val="12"/>
      <color rgb="FFFF000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59999389629810485"/>
        <bgColor indexed="64"/>
      </patternFill>
    </fill>
  </fills>
  <borders count="12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38" fontId="7" fillId="0" borderId="0" applyFont="0" applyFill="0" applyBorder="0" applyAlignment="0" applyProtection="0">
      <alignment vertical="center"/>
    </xf>
    <xf numFmtId="0" fontId="11" fillId="0" borderId="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7" fillId="0" borderId="0"/>
  </cellStyleXfs>
  <cellXfs count="929">
    <xf numFmtId="0" fontId="0" fillId="0" borderId="0" xfId="0">
      <alignment vertical="center"/>
    </xf>
    <xf numFmtId="46" fontId="0" fillId="0" borderId="0" xfId="0" applyNumberFormat="1">
      <alignment vertical="center"/>
    </xf>
    <xf numFmtId="0" fontId="8" fillId="0" borderId="0" xfId="0" applyFont="1">
      <alignment vertical="center"/>
    </xf>
    <xf numFmtId="0" fontId="8" fillId="0" borderId="0" xfId="0" applyFont="1" applyAlignment="1">
      <alignment horizontal="center" vertical="center"/>
    </xf>
    <xf numFmtId="0" fontId="15"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7" fillId="0" borderId="0" xfId="9" applyFont="1">
      <alignment vertical="center"/>
    </xf>
    <xf numFmtId="0" fontId="14" fillId="0" borderId="0" xfId="9" applyFont="1">
      <alignment vertical="center"/>
    </xf>
    <xf numFmtId="176" fontId="5" fillId="5" borderId="0" xfId="1" applyNumberFormat="1" applyFont="1" applyFill="1" applyBorder="1" applyAlignment="1">
      <alignment horizontal="center" vertical="center"/>
    </xf>
    <xf numFmtId="0" fontId="7" fillId="0" borderId="0" xfId="8">
      <alignment vertical="center"/>
    </xf>
    <xf numFmtId="0" fontId="7" fillId="11" borderId="60" xfId="8" applyFill="1" applyBorder="1">
      <alignment vertical="center"/>
    </xf>
    <xf numFmtId="38" fontId="7" fillId="11" borderId="60" xfId="8" applyNumberFormat="1" applyFill="1" applyBorder="1">
      <alignment vertical="center"/>
    </xf>
    <xf numFmtId="0" fontId="7" fillId="8" borderId="82" xfId="8" applyFill="1" applyBorder="1">
      <alignment vertical="center"/>
    </xf>
    <xf numFmtId="0" fontId="3" fillId="0" borderId="0" xfId="0" applyFont="1">
      <alignment vertical="center"/>
    </xf>
    <xf numFmtId="0" fontId="8"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pplyFill="1" applyBorder="1">
      <alignment vertical="center"/>
    </xf>
    <xf numFmtId="0" fontId="8" fillId="0" borderId="0" xfId="0" applyFont="1" applyFill="1" applyBorder="1" applyAlignment="1">
      <alignment vertical="center"/>
    </xf>
    <xf numFmtId="0" fontId="8" fillId="0" borderId="0" xfId="0" applyFont="1" applyBorder="1">
      <alignment vertical="center"/>
    </xf>
    <xf numFmtId="0" fontId="3" fillId="0" borderId="0" xfId="0" applyFont="1" applyFill="1" applyBorder="1" applyAlignment="1">
      <alignment vertical="center"/>
    </xf>
    <xf numFmtId="0" fontId="17" fillId="0" borderId="0" xfId="0" applyFont="1">
      <alignment vertical="center"/>
    </xf>
    <xf numFmtId="0" fontId="8" fillId="0" borderId="20" xfId="0" applyFont="1" applyBorder="1">
      <alignment vertical="center"/>
    </xf>
    <xf numFmtId="0" fontId="8" fillId="0" borderId="41" xfId="0" applyFont="1" applyBorder="1">
      <alignment vertical="center"/>
    </xf>
    <xf numFmtId="0" fontId="15" fillId="0" borderId="0" xfId="0" applyFont="1" applyBorder="1">
      <alignment vertical="center"/>
    </xf>
    <xf numFmtId="0" fontId="8" fillId="0" borderId="31" xfId="0" applyFont="1" applyBorder="1">
      <alignment vertical="center"/>
    </xf>
    <xf numFmtId="0" fontId="15" fillId="0" borderId="11" xfId="0" applyFont="1" applyBorder="1">
      <alignment vertical="center"/>
    </xf>
    <xf numFmtId="0" fontId="8" fillId="0" borderId="11" xfId="0" applyFont="1" applyBorder="1">
      <alignment vertical="center"/>
    </xf>
    <xf numFmtId="0" fontId="19" fillId="0" borderId="0" xfId="0" applyFont="1">
      <alignment vertical="center"/>
    </xf>
    <xf numFmtId="0" fontId="20" fillId="0" borderId="0" xfId="0" applyFont="1">
      <alignment vertical="center"/>
    </xf>
    <xf numFmtId="49" fontId="19" fillId="0" borderId="0" xfId="0" applyNumberFormat="1" applyFont="1" applyBorder="1">
      <alignment vertical="center"/>
    </xf>
    <xf numFmtId="0" fontId="19" fillId="0" borderId="0" xfId="0" applyFont="1" applyBorder="1">
      <alignment vertical="center"/>
    </xf>
    <xf numFmtId="0" fontId="19" fillId="0" borderId="35" xfId="0" applyFont="1" applyBorder="1">
      <alignment vertical="center"/>
    </xf>
    <xf numFmtId="0" fontId="8" fillId="2" borderId="12" xfId="0" applyFont="1" applyFill="1" applyBorder="1" applyProtection="1">
      <alignment vertical="center"/>
      <protection locked="0"/>
    </xf>
    <xf numFmtId="0" fontId="8" fillId="2" borderId="12" xfId="0" applyFont="1" applyFill="1" applyBorder="1" applyAlignment="1" applyProtection="1">
      <alignment vertical="top"/>
      <protection locked="0"/>
    </xf>
    <xf numFmtId="0" fontId="8" fillId="2" borderId="19" xfId="0" applyFont="1" applyFill="1" applyBorder="1" applyAlignment="1" applyProtection="1">
      <alignment vertical="top"/>
      <protection locked="0"/>
    </xf>
    <xf numFmtId="0" fontId="8" fillId="2" borderId="24" xfId="0" applyFont="1" applyFill="1" applyBorder="1" applyAlignment="1" applyProtection="1">
      <alignment vertical="top"/>
      <protection locked="0"/>
    </xf>
    <xf numFmtId="0" fontId="8" fillId="2" borderId="13" xfId="0" applyFont="1" applyFill="1" applyBorder="1" applyAlignment="1" applyProtection="1">
      <alignment vertical="top"/>
      <protection locked="0"/>
    </xf>
    <xf numFmtId="0" fontId="8" fillId="2" borderId="23" xfId="0" applyFont="1" applyFill="1" applyBorder="1" applyAlignment="1" applyProtection="1">
      <alignment vertical="top"/>
      <protection locked="0"/>
    </xf>
    <xf numFmtId="0" fontId="3" fillId="0" borderId="0" xfId="2" applyFont="1" applyFill="1">
      <alignment vertical="center"/>
    </xf>
    <xf numFmtId="0" fontId="8" fillId="0" borderId="0" xfId="0" applyFont="1" applyFill="1">
      <alignment vertical="center"/>
    </xf>
    <xf numFmtId="0" fontId="8"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8" fillId="6" borderId="26" xfId="0" applyFont="1" applyFill="1" applyBorder="1" applyAlignment="1" applyProtection="1">
      <alignment horizontal="center" vertical="center"/>
      <protection locked="0"/>
    </xf>
    <xf numFmtId="0" fontId="8"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8" fillId="6" borderId="40" xfId="0" applyFont="1" applyFill="1" applyBorder="1" applyAlignment="1" applyProtection="1">
      <alignment horizontal="center" vertical="center"/>
      <protection locked="0"/>
    </xf>
    <xf numFmtId="0" fontId="8" fillId="0" borderId="43" xfId="0" applyFont="1" applyBorder="1">
      <alignment vertical="center"/>
    </xf>
    <xf numFmtId="0" fontId="8" fillId="0" borderId="44" xfId="0" applyFont="1" applyBorder="1">
      <alignment vertical="center"/>
    </xf>
    <xf numFmtId="0" fontId="8" fillId="0" borderId="6" xfId="0" applyFont="1" applyBorder="1">
      <alignment vertical="center"/>
    </xf>
    <xf numFmtId="0" fontId="8" fillId="0" borderId="45" xfId="0" applyFont="1" applyBorder="1">
      <alignment vertical="center"/>
    </xf>
    <xf numFmtId="0" fontId="8" fillId="0" borderId="46" xfId="0" applyFont="1" applyBorder="1">
      <alignment vertical="center"/>
    </xf>
    <xf numFmtId="0" fontId="8" fillId="0" borderId="47" xfId="0" applyFont="1" applyBorder="1">
      <alignment vertical="center"/>
    </xf>
    <xf numFmtId="0" fontId="8" fillId="0" borderId="48" xfId="0" applyFont="1" applyBorder="1">
      <alignment vertical="center"/>
    </xf>
    <xf numFmtId="49" fontId="19" fillId="0" borderId="0" xfId="0" applyNumberFormat="1" applyFont="1" applyFill="1">
      <alignment vertical="center"/>
    </xf>
    <xf numFmtId="0" fontId="20" fillId="0" borderId="0" xfId="2" applyFont="1" applyFill="1">
      <alignment vertical="center"/>
    </xf>
    <xf numFmtId="0" fontId="8" fillId="2" borderId="37" xfId="0" applyFont="1" applyFill="1" applyBorder="1" applyAlignment="1" applyProtection="1">
      <alignment horizontal="left" vertical="top" wrapText="1"/>
      <protection locked="0"/>
    </xf>
    <xf numFmtId="0" fontId="8" fillId="2" borderId="88" xfId="0" applyFont="1" applyFill="1" applyBorder="1" applyAlignment="1" applyProtection="1">
      <alignment horizontal="left" vertical="top" wrapText="1"/>
      <protection locked="0"/>
    </xf>
    <xf numFmtId="0" fontId="8" fillId="2" borderId="26" xfId="0" applyFont="1" applyFill="1" applyBorder="1" applyAlignment="1" applyProtection="1">
      <alignment horizontal="left" vertical="center"/>
      <protection locked="0"/>
    </xf>
    <xf numFmtId="0" fontId="8"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5" fillId="6" borderId="26"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0" fontId="15" fillId="6" borderId="17" xfId="0" applyFont="1" applyFill="1" applyBorder="1" applyAlignment="1" applyProtection="1">
      <alignment horizontal="left" vertical="center" wrapText="1"/>
      <protection locked="0"/>
    </xf>
    <xf numFmtId="0" fontId="6" fillId="0" borderId="0" xfId="3" applyFont="1" applyFill="1" applyBorder="1" applyAlignment="1">
      <alignment vertical="top" wrapText="1"/>
    </xf>
    <xf numFmtId="0" fontId="17" fillId="7" borderId="0" xfId="2" applyFont="1" applyFill="1" applyBorder="1" applyAlignment="1">
      <alignment horizontal="left" vertical="center"/>
    </xf>
    <xf numFmtId="0" fontId="3" fillId="7" borderId="0" xfId="2" applyFont="1" applyFill="1" applyBorder="1">
      <alignment vertical="center"/>
    </xf>
    <xf numFmtId="0" fontId="15" fillId="0" borderId="0" xfId="0" applyFont="1" applyFill="1" applyBorder="1">
      <alignment vertical="center"/>
    </xf>
    <xf numFmtId="49" fontId="23" fillId="0" borderId="0" xfId="0" applyNumberFormat="1"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5" fillId="0" borderId="0" xfId="0" applyFont="1" applyBorder="1">
      <alignment vertical="center"/>
    </xf>
    <xf numFmtId="0" fontId="25" fillId="0" borderId="0" xfId="0" applyFont="1" applyFill="1" applyBorder="1">
      <alignment vertical="center"/>
    </xf>
    <xf numFmtId="0" fontId="25" fillId="0" borderId="3" xfId="0" applyFont="1" applyBorder="1">
      <alignment vertical="center"/>
    </xf>
    <xf numFmtId="0" fontId="25" fillId="0" borderId="43" xfId="0" applyFont="1" applyBorder="1">
      <alignment vertical="center"/>
    </xf>
    <xf numFmtId="0" fontId="25" fillId="0" borderId="8" xfId="0" applyFont="1" applyBorder="1">
      <alignment vertical="center"/>
    </xf>
    <xf numFmtId="0" fontId="25" fillId="0" borderId="8" xfId="0" quotePrefix="1" applyFont="1" applyBorder="1">
      <alignment vertical="center"/>
    </xf>
    <xf numFmtId="0" fontId="25" fillId="0" borderId="44" xfId="0" applyFont="1" applyBorder="1">
      <alignment vertical="center"/>
    </xf>
    <xf numFmtId="0" fontId="25" fillId="0" borderId="6" xfId="0" applyFont="1" applyBorder="1">
      <alignment vertical="center"/>
    </xf>
    <xf numFmtId="0" fontId="25" fillId="0" borderId="45" xfId="0" applyFont="1" applyBorder="1">
      <alignment vertical="center"/>
    </xf>
    <xf numFmtId="0" fontId="25" fillId="0" borderId="46" xfId="0" applyFont="1" applyBorder="1">
      <alignment vertical="center"/>
    </xf>
    <xf numFmtId="0" fontId="25" fillId="0" borderId="0" xfId="0" quotePrefix="1" applyFont="1" applyBorder="1">
      <alignment vertical="center"/>
    </xf>
    <xf numFmtId="49" fontId="23" fillId="4" borderId="0" xfId="0" applyNumberFormat="1" applyFont="1" applyFill="1">
      <alignment vertical="center"/>
    </xf>
    <xf numFmtId="0" fontId="23" fillId="4" borderId="0" xfId="0" applyFont="1" applyFill="1">
      <alignment vertical="center"/>
    </xf>
    <xf numFmtId="0" fontId="25" fillId="4" borderId="6" xfId="0" applyFont="1" applyFill="1" applyBorder="1">
      <alignment vertical="center"/>
    </xf>
    <xf numFmtId="0" fontId="25" fillId="4" borderId="45" xfId="0" applyFont="1" applyFill="1" applyBorder="1">
      <alignment vertical="center"/>
    </xf>
    <xf numFmtId="0" fontId="25" fillId="4" borderId="0" xfId="0" applyFont="1" applyFill="1" applyBorder="1">
      <alignment vertical="center"/>
    </xf>
    <xf numFmtId="0" fontId="25" fillId="4" borderId="0" xfId="0" quotePrefix="1" applyFont="1" applyFill="1" applyBorder="1">
      <alignment vertical="center"/>
    </xf>
    <xf numFmtId="0" fontId="25" fillId="0" borderId="46" xfId="0" quotePrefix="1" applyFont="1" applyBorder="1">
      <alignment vertical="center"/>
    </xf>
    <xf numFmtId="0" fontId="25" fillId="0" borderId="4" xfId="0" applyFont="1" applyBorder="1">
      <alignment vertical="center"/>
    </xf>
    <xf numFmtId="0" fontId="25" fillId="0" borderId="47" xfId="0" applyFont="1" applyBorder="1">
      <alignment vertical="center"/>
    </xf>
    <xf numFmtId="0" fontId="25" fillId="0" borderId="67" xfId="0" applyFont="1" applyBorder="1">
      <alignment vertical="center"/>
    </xf>
    <xf numFmtId="0" fontId="25" fillId="0" borderId="48" xfId="0" quotePrefix="1" applyFont="1" applyBorder="1">
      <alignment vertical="center"/>
    </xf>
    <xf numFmtId="0" fontId="25" fillId="4" borderId="46" xfId="0" applyFont="1" applyFill="1" applyBorder="1">
      <alignment vertical="center"/>
    </xf>
    <xf numFmtId="0" fontId="26" fillId="0" borderId="0" xfId="8" applyFont="1" applyAlignment="1">
      <alignment horizontal="left" vertical="center"/>
    </xf>
    <xf numFmtId="0" fontId="25" fillId="0" borderId="69" xfId="0" applyFont="1" applyBorder="1">
      <alignment vertical="center"/>
    </xf>
    <xf numFmtId="178" fontId="26" fillId="8" borderId="70" xfId="5" applyNumberFormat="1" applyFont="1" applyFill="1" applyBorder="1">
      <alignment vertical="center"/>
    </xf>
    <xf numFmtId="0" fontId="26" fillId="8" borderId="71" xfId="5" applyFont="1" applyFill="1" applyBorder="1">
      <alignment vertical="center"/>
    </xf>
    <xf numFmtId="0" fontId="25" fillId="0" borderId="72" xfId="0" applyFont="1" applyBorder="1">
      <alignment vertical="center"/>
    </xf>
    <xf numFmtId="4" fontId="26" fillId="8" borderId="5" xfId="5" applyNumberFormat="1" applyFont="1" applyFill="1" applyBorder="1">
      <alignment vertical="center"/>
    </xf>
    <xf numFmtId="0" fontId="26" fillId="8" borderId="73" xfId="5" applyFont="1" applyFill="1" applyBorder="1">
      <alignment vertical="center"/>
    </xf>
    <xf numFmtId="0" fontId="25" fillId="0" borderId="74" xfId="0" applyFont="1" applyBorder="1">
      <alignment vertical="center"/>
    </xf>
    <xf numFmtId="4" fontId="26" fillId="8" borderId="75" xfId="5" applyNumberFormat="1" applyFont="1" applyFill="1" applyBorder="1">
      <alignment vertical="center"/>
    </xf>
    <xf numFmtId="0" fontId="26" fillId="8" borderId="76" xfId="5" applyFont="1" applyFill="1" applyBorder="1">
      <alignment vertical="center"/>
    </xf>
    <xf numFmtId="49" fontId="19" fillId="0" borderId="0" xfId="0" applyNumberFormat="1" applyFont="1">
      <alignment vertical="center"/>
    </xf>
    <xf numFmtId="0" fontId="8" fillId="2" borderId="29" xfId="0" applyFont="1" applyFill="1" applyBorder="1" applyProtection="1">
      <alignment vertical="center"/>
      <protection locked="0"/>
    </xf>
    <xf numFmtId="0" fontId="8" fillId="2" borderId="27" xfId="0" applyFont="1" applyFill="1" applyBorder="1" applyProtection="1">
      <alignment vertical="center"/>
      <protection locked="0"/>
    </xf>
    <xf numFmtId="0" fontId="8" fillId="2" borderId="28" xfId="0" applyFont="1" applyFill="1" applyBorder="1" applyProtection="1">
      <alignment vertical="center"/>
      <protection locked="0"/>
    </xf>
    <xf numFmtId="0" fontId="8" fillId="2" borderId="13" xfId="0" applyFont="1" applyFill="1" applyBorder="1" applyProtection="1">
      <alignment vertical="center"/>
      <protection locked="0"/>
    </xf>
    <xf numFmtId="0" fontId="8" fillId="2" borderId="23" xfId="0" applyFont="1" applyFill="1" applyBorder="1" applyProtection="1">
      <alignment vertical="center"/>
      <protection locked="0"/>
    </xf>
    <xf numFmtId="0" fontId="8" fillId="2" borderId="19" xfId="0" applyFont="1" applyFill="1" applyBorder="1" applyProtection="1">
      <alignment vertical="center"/>
      <protection locked="0"/>
    </xf>
    <xf numFmtId="0" fontId="8" fillId="2" borderId="24" xfId="0" applyFont="1" applyFill="1" applyBorder="1" applyProtection="1">
      <alignment vertical="center"/>
      <protection locked="0"/>
    </xf>
    <xf numFmtId="0" fontId="6" fillId="0" borderId="0" xfId="0" applyFont="1" applyAlignment="1">
      <alignment horizontal="left" vertical="center"/>
    </xf>
    <xf numFmtId="0" fontId="27" fillId="0" borderId="0" xfId="9" applyFont="1">
      <alignment vertical="center"/>
    </xf>
    <xf numFmtId="0" fontId="8"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6" fillId="0" borderId="0" xfId="0" applyFont="1" applyFill="1" applyAlignment="1" applyProtection="1">
      <alignment vertical="center"/>
    </xf>
    <xf numFmtId="0" fontId="3" fillId="2" borderId="92" xfId="2" applyFont="1" applyFill="1" applyBorder="1" applyAlignment="1" applyProtection="1">
      <alignment horizontal="left" vertical="center" wrapText="1"/>
      <protection locked="0"/>
    </xf>
    <xf numFmtId="0" fontId="3" fillId="2" borderId="90" xfId="2" applyFont="1" applyFill="1" applyBorder="1" applyAlignment="1" applyProtection="1">
      <alignment horizontal="left" vertical="center" wrapText="1"/>
      <protection locked="0"/>
    </xf>
    <xf numFmtId="0" fontId="3" fillId="2" borderId="91" xfId="2" applyFont="1" applyFill="1" applyBorder="1" applyAlignment="1" applyProtection="1">
      <alignment horizontal="left" vertical="center" wrapText="1"/>
      <protection locked="0"/>
    </xf>
    <xf numFmtId="0" fontId="8" fillId="3" borderId="7" xfId="0" applyFont="1" applyFill="1" applyBorder="1" applyAlignment="1" applyProtection="1">
      <alignment horizontal="center" vertical="center"/>
    </xf>
    <xf numFmtId="0" fontId="8" fillId="3" borderId="7" xfId="0" applyFont="1" applyFill="1" applyBorder="1" applyAlignment="1" applyProtection="1">
      <alignment horizontal="center" vertical="center" wrapText="1"/>
    </xf>
    <xf numFmtId="0" fontId="28" fillId="0" borderId="0" xfId="0" applyFont="1">
      <alignment vertical="center"/>
    </xf>
    <xf numFmtId="0" fontId="8" fillId="0" borderId="0" xfId="0" applyFont="1" applyFill="1" applyBorder="1" applyProtection="1">
      <alignment vertical="center"/>
    </xf>
    <xf numFmtId="0" fontId="8" fillId="0" borderId="0" xfId="0" applyFont="1" applyFill="1" applyProtection="1">
      <alignment vertical="center"/>
    </xf>
    <xf numFmtId="0" fontId="8"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7"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8" fillId="0" borderId="3" xfId="0" applyFont="1" applyFill="1" applyBorder="1" applyProtection="1">
      <alignment vertical="center"/>
    </xf>
    <xf numFmtId="0" fontId="8" fillId="0" borderId="6" xfId="0" applyFont="1" applyFill="1" applyBorder="1" applyProtection="1">
      <alignment vertical="center"/>
    </xf>
    <xf numFmtId="0" fontId="8" fillId="0" borderId="46" xfId="0" applyFont="1" applyBorder="1" applyProtection="1">
      <alignment vertical="center"/>
    </xf>
    <xf numFmtId="0" fontId="8" fillId="0" borderId="4" xfId="0" applyFont="1" applyFill="1" applyBorder="1" applyProtection="1">
      <alignment vertical="center"/>
    </xf>
    <xf numFmtId="0" fontId="18" fillId="0" borderId="0" xfId="0" applyFont="1">
      <alignment vertical="center"/>
    </xf>
    <xf numFmtId="0" fontId="9" fillId="0" borderId="0" xfId="4" applyFont="1" applyProtection="1">
      <alignment vertical="center"/>
    </xf>
    <xf numFmtId="0" fontId="6" fillId="0" borderId="0" xfId="3" applyFont="1" applyFill="1" applyBorder="1" applyAlignment="1" applyProtection="1">
      <alignment vertical="top" wrapText="1"/>
    </xf>
    <xf numFmtId="0" fontId="8" fillId="0" borderId="0" xfId="0" applyFont="1" applyFill="1" applyBorder="1" applyAlignment="1" applyProtection="1">
      <alignment vertical="center"/>
    </xf>
    <xf numFmtId="0" fontId="15" fillId="0" borderId="0" xfId="0" applyFont="1" applyFill="1" applyAlignment="1" applyProtection="1">
      <alignment horizontal="center" vertical="center"/>
    </xf>
    <xf numFmtId="0" fontId="15" fillId="0" borderId="0" xfId="0" applyFont="1" applyFill="1" applyProtection="1">
      <alignment vertical="center"/>
    </xf>
    <xf numFmtId="0" fontId="8" fillId="0" borderId="0" xfId="4" applyFont="1" applyProtection="1">
      <alignment vertical="center"/>
    </xf>
    <xf numFmtId="0" fontId="15" fillId="0" borderId="0" xfId="0" applyFont="1" applyProtection="1">
      <alignment vertical="center"/>
    </xf>
    <xf numFmtId="0" fontId="15" fillId="6" borderId="49" xfId="0" applyFont="1" applyFill="1" applyBorder="1" applyAlignment="1" applyProtection="1">
      <alignment horizontal="left" vertical="center" wrapText="1"/>
      <protection locked="0"/>
    </xf>
    <xf numFmtId="0" fontId="15" fillId="6" borderId="35" xfId="0" applyFont="1" applyFill="1" applyBorder="1" applyAlignment="1" applyProtection="1">
      <alignment horizontal="left" vertical="center" wrapText="1"/>
      <protection locked="0"/>
    </xf>
    <xf numFmtId="0" fontId="15" fillId="6" borderId="30" xfId="0" applyFont="1" applyFill="1" applyBorder="1" applyAlignment="1" applyProtection="1">
      <alignment horizontal="left" vertical="center" wrapText="1"/>
      <protection locked="0"/>
    </xf>
    <xf numFmtId="0" fontId="3" fillId="2" borderId="29" xfId="2" applyNumberFormat="1" applyFont="1" applyFill="1" applyBorder="1" applyAlignment="1" applyProtection="1">
      <alignment horizontal="left" vertical="center" wrapText="1"/>
      <protection locked="0"/>
    </xf>
    <xf numFmtId="0" fontId="3" fillId="2" borderId="81" xfId="2" applyNumberFormat="1" applyFont="1" applyFill="1" applyBorder="1" applyAlignment="1" applyProtection="1">
      <alignment horizontal="left" vertical="center" wrapText="1"/>
      <protection locked="0"/>
    </xf>
    <xf numFmtId="0" fontId="3" fillId="2" borderId="85" xfId="2" applyNumberFormat="1" applyFont="1" applyFill="1" applyBorder="1" applyAlignment="1" applyProtection="1">
      <alignment horizontal="left" vertical="center" wrapText="1"/>
      <protection locked="0"/>
    </xf>
    <xf numFmtId="0" fontId="8" fillId="0" borderId="0" xfId="9" applyFont="1">
      <alignment vertical="center"/>
    </xf>
    <xf numFmtId="0" fontId="17" fillId="7" borderId="0" xfId="4" applyFont="1" applyFill="1">
      <alignment vertical="center"/>
    </xf>
    <xf numFmtId="0" fontId="17" fillId="0" borderId="0" xfId="8" applyFont="1">
      <alignment vertical="center"/>
    </xf>
    <xf numFmtId="0" fontId="17" fillId="7" borderId="0" xfId="4" applyFont="1" applyFill="1" applyBorder="1">
      <alignment vertical="center"/>
    </xf>
    <xf numFmtId="0" fontId="17" fillId="7" borderId="0" xfId="4" quotePrefix="1" applyFont="1" applyFill="1">
      <alignment vertical="center"/>
    </xf>
    <xf numFmtId="0" fontId="8" fillId="0" borderId="0" xfId="9" applyFont="1" applyAlignment="1">
      <alignment horizontal="center" vertical="center"/>
    </xf>
    <xf numFmtId="0" fontId="8"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29" fillId="0" borderId="0" xfId="0" applyFont="1" applyProtection="1">
      <alignment vertical="center"/>
    </xf>
    <xf numFmtId="0" fontId="10" fillId="0" borderId="0" xfId="4" applyFont="1" applyProtection="1">
      <alignment vertical="center"/>
    </xf>
    <xf numFmtId="0" fontId="28" fillId="0" borderId="0" xfId="0" applyFont="1" applyProtection="1">
      <alignment vertical="center"/>
    </xf>
    <xf numFmtId="0" fontId="3" fillId="3" borderId="30" xfId="2" applyFont="1" applyFill="1" applyBorder="1" applyAlignment="1">
      <alignment horizontal="center" vertical="top" wrapText="1"/>
    </xf>
    <xf numFmtId="0" fontId="8" fillId="5" borderId="25" xfId="0" applyFont="1" applyFill="1" applyBorder="1" applyAlignment="1" applyProtection="1">
      <alignment horizontal="center" vertical="center"/>
    </xf>
    <xf numFmtId="38" fontId="8" fillId="5" borderId="92" xfId="1" applyFont="1" applyFill="1" applyBorder="1" applyAlignment="1" applyProtection="1">
      <alignment horizontal="right" vertical="center"/>
    </xf>
    <xf numFmtId="0" fontId="8" fillId="5" borderId="14" xfId="0" applyFont="1" applyFill="1" applyBorder="1" applyAlignment="1" applyProtection="1">
      <alignment horizontal="center" vertical="center"/>
    </xf>
    <xf numFmtId="38" fontId="8" fillId="5" borderId="90" xfId="1" applyFont="1" applyFill="1" applyBorder="1" applyAlignment="1" applyProtection="1">
      <alignment horizontal="right" vertical="center"/>
    </xf>
    <xf numFmtId="0" fontId="8" fillId="5" borderId="33" xfId="0" applyFont="1" applyFill="1" applyBorder="1" applyAlignment="1" applyProtection="1">
      <alignment horizontal="center" vertical="center"/>
    </xf>
    <xf numFmtId="38" fontId="8" fillId="5" borderId="95" xfId="1" applyFont="1" applyFill="1" applyBorder="1" applyAlignment="1" applyProtection="1">
      <alignment horizontal="right" vertical="center"/>
    </xf>
    <xf numFmtId="0" fontId="8" fillId="5" borderId="21" xfId="0" applyFont="1" applyFill="1" applyBorder="1" applyAlignment="1" applyProtection="1">
      <alignment horizontal="center" vertical="center"/>
    </xf>
    <xf numFmtId="38" fontId="8" fillId="5" borderId="89" xfId="1" applyFont="1" applyFill="1" applyBorder="1" applyAlignment="1" applyProtection="1">
      <alignment horizontal="center" vertical="center"/>
    </xf>
    <xf numFmtId="38" fontId="8" fillId="5" borderId="90" xfId="1" applyFont="1" applyFill="1" applyBorder="1" applyAlignment="1" applyProtection="1">
      <alignment horizontal="center" vertical="center"/>
    </xf>
    <xf numFmtId="0" fontId="8" fillId="5" borderId="16" xfId="0" applyFont="1" applyFill="1" applyBorder="1" applyAlignment="1" applyProtection="1">
      <alignment horizontal="center" vertical="center"/>
    </xf>
    <xf numFmtId="38" fontId="8" fillId="5" borderId="91" xfId="1" applyFont="1" applyFill="1" applyBorder="1" applyAlignment="1" applyProtection="1">
      <alignment horizontal="center" vertical="center"/>
    </xf>
    <xf numFmtId="0" fontId="3" fillId="0" borderId="0" xfId="3" applyFont="1" applyFill="1" applyBorder="1" applyAlignment="1" applyProtection="1">
      <alignment vertical="top" wrapText="1"/>
    </xf>
    <xf numFmtId="0" fontId="8" fillId="3" borderId="34" xfId="3" applyFont="1" applyFill="1" applyBorder="1" applyAlignment="1">
      <alignment horizontal="center" vertical="top" wrapText="1"/>
    </xf>
    <xf numFmtId="0" fontId="8" fillId="3" borderId="40" xfId="3" applyFont="1" applyFill="1" applyBorder="1" applyAlignment="1">
      <alignment horizontal="center" vertical="top" wrapText="1"/>
    </xf>
    <xf numFmtId="0" fontId="8"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8"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3" fillId="0" borderId="0" xfId="4" applyFont="1" applyBorder="1" applyProtection="1">
      <alignment vertical="center"/>
    </xf>
    <xf numFmtId="0" fontId="17" fillId="0" borderId="0" xfId="4" applyFont="1" applyBorder="1" applyProtection="1">
      <alignment vertical="center"/>
    </xf>
    <xf numFmtId="0" fontId="8" fillId="3" borderId="0" xfId="0" applyFont="1" applyFill="1" applyBorder="1">
      <alignment vertical="center"/>
    </xf>
    <xf numFmtId="0" fontId="8" fillId="3" borderId="19" xfId="0" applyFont="1" applyFill="1" applyBorder="1">
      <alignment vertical="center"/>
    </xf>
    <xf numFmtId="0" fontId="8" fillId="3" borderId="41" xfId="9" applyFont="1" applyFill="1" applyBorder="1">
      <alignment vertical="center"/>
    </xf>
    <xf numFmtId="0" fontId="8"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8" fillId="0" borderId="0" xfId="9" applyFont="1" applyProtection="1">
      <alignment vertical="center"/>
    </xf>
    <xf numFmtId="0" fontId="8" fillId="2" borderId="25" xfId="0" applyFont="1" applyFill="1" applyBorder="1" applyAlignment="1" applyProtection="1">
      <alignment horizontal="left" vertical="center" wrapText="1"/>
      <protection locked="0"/>
    </xf>
    <xf numFmtId="0" fontId="8" fillId="2" borderId="51" xfId="0" applyFont="1" applyFill="1" applyBorder="1" applyAlignment="1" applyProtection="1">
      <alignment horizontal="left" vertical="center" wrapText="1"/>
      <protection locked="0"/>
    </xf>
    <xf numFmtId="0" fontId="15" fillId="2" borderId="83" xfId="0" applyFont="1" applyFill="1" applyBorder="1" applyAlignment="1" applyProtection="1">
      <alignment horizontal="center" vertical="center" wrapText="1"/>
      <protection locked="0"/>
    </xf>
    <xf numFmtId="0" fontId="15" fillId="2" borderId="33"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5" fillId="2" borderId="25"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19" fillId="0" borderId="0" xfId="0" applyFont="1" applyProtection="1">
      <alignment vertical="center"/>
    </xf>
    <xf numFmtId="0" fontId="3" fillId="0" borderId="0" xfId="3" applyNumberFormat="1" applyFont="1" applyFill="1" applyBorder="1" applyAlignment="1" applyProtection="1">
      <alignment horizontal="center" vertical="center" wrapText="1"/>
    </xf>
    <xf numFmtId="0" fontId="17"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7" fillId="0" borderId="0" xfId="0" applyFont="1" applyAlignment="1" applyProtection="1">
      <alignment horizontal="center" vertical="center"/>
    </xf>
    <xf numFmtId="0" fontId="6"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7" fillId="8" borderId="21" xfId="8" applyFill="1" applyBorder="1">
      <alignment vertical="center"/>
    </xf>
    <xf numFmtId="0" fontId="7" fillId="8" borderId="22" xfId="8" applyFill="1" applyBorder="1">
      <alignment vertical="center"/>
    </xf>
    <xf numFmtId="0" fontId="7" fillId="8" borderId="14" xfId="8" applyFill="1" applyBorder="1">
      <alignment vertical="center"/>
    </xf>
    <xf numFmtId="0" fontId="7" fillId="8" borderId="87" xfId="8" applyFill="1" applyBorder="1">
      <alignment vertical="center"/>
    </xf>
    <xf numFmtId="0" fontId="7" fillId="8" borderId="37" xfId="8" applyFill="1" applyBorder="1">
      <alignment vertical="center"/>
    </xf>
    <xf numFmtId="0" fontId="7" fillId="12" borderId="108" xfId="8" applyFill="1" applyBorder="1">
      <alignment vertical="center"/>
    </xf>
    <xf numFmtId="0" fontId="6" fillId="7" borderId="0" xfId="3" applyFont="1" applyFill="1" applyBorder="1" applyAlignment="1" applyProtection="1">
      <alignment vertical="center" wrapText="1"/>
    </xf>
    <xf numFmtId="0" fontId="8" fillId="0" borderId="3" xfId="0" applyFont="1" applyBorder="1" applyProtection="1">
      <alignment vertical="center"/>
    </xf>
    <xf numFmtId="0" fontId="8" fillId="0" borderId="43" xfId="0" applyFont="1" applyBorder="1" applyProtection="1">
      <alignment vertical="center"/>
    </xf>
    <xf numFmtId="0" fontId="8" fillId="0" borderId="44" xfId="0" applyFont="1" applyBorder="1" applyProtection="1">
      <alignment vertical="center"/>
    </xf>
    <xf numFmtId="0" fontId="8" fillId="0" borderId="6" xfId="0" applyFont="1" applyBorder="1" applyProtection="1">
      <alignment vertical="center"/>
    </xf>
    <xf numFmtId="0" fontId="8" fillId="0" borderId="6" xfId="0" applyFont="1" applyBorder="1" applyAlignment="1" applyProtection="1">
      <alignment vertical="center" wrapText="1"/>
    </xf>
    <xf numFmtId="0" fontId="8" fillId="0" borderId="45" xfId="0" applyFont="1" applyBorder="1" applyProtection="1">
      <alignment vertical="center"/>
    </xf>
    <xf numFmtId="0" fontId="8" fillId="0" borderId="4" xfId="0" applyFont="1" applyBorder="1" applyProtection="1">
      <alignment vertical="center"/>
    </xf>
    <xf numFmtId="0" fontId="8" fillId="0" borderId="47" xfId="0" applyFont="1" applyBorder="1" applyProtection="1">
      <alignment vertical="center"/>
    </xf>
    <xf numFmtId="0" fontId="8" fillId="0" borderId="48" xfId="0" applyFont="1" applyBorder="1" applyProtection="1">
      <alignment vertical="center"/>
    </xf>
    <xf numFmtId="0" fontId="8" fillId="0" borderId="78" xfId="0" applyFont="1" applyBorder="1" applyProtection="1">
      <alignment vertical="center"/>
      <protection locked="0"/>
    </xf>
    <xf numFmtId="184" fontId="8" fillId="5" borderId="79" xfId="0" applyNumberFormat="1" applyFont="1" applyFill="1" applyBorder="1" applyAlignment="1" applyProtection="1">
      <alignment horizontal="center" vertical="center"/>
    </xf>
    <xf numFmtId="0" fontId="7" fillId="0" borderId="2" xfId="8" applyBorder="1">
      <alignment vertical="center"/>
    </xf>
    <xf numFmtId="0" fontId="7" fillId="0" borderId="34" xfId="8" applyBorder="1">
      <alignment vertical="center"/>
    </xf>
    <xf numFmtId="0" fontId="7" fillId="0" borderId="17" xfId="8" applyBorder="1">
      <alignment vertical="center"/>
    </xf>
    <xf numFmtId="0" fontId="7" fillId="8" borderId="0" xfId="8" applyFill="1">
      <alignment vertical="center"/>
    </xf>
    <xf numFmtId="38" fontId="7" fillId="11" borderId="0" xfId="8" applyNumberFormat="1" applyFill="1" applyAlignment="1">
      <alignment horizontal="right" vertical="center"/>
    </xf>
    <xf numFmtId="0" fontId="7" fillId="11" borderId="29" xfId="8" applyFill="1" applyBorder="1">
      <alignment vertical="center"/>
    </xf>
    <xf numFmtId="0" fontId="7" fillId="11" borderId="63" xfId="8" applyFill="1" applyBorder="1">
      <alignment vertical="center"/>
    </xf>
    <xf numFmtId="0" fontId="7" fillId="11" borderId="7" xfId="8" applyFill="1" applyBorder="1">
      <alignment vertical="center"/>
    </xf>
    <xf numFmtId="0" fontId="7" fillId="0" borderId="0" xfId="8" applyAlignment="1">
      <alignment horizontal="right" vertical="center"/>
    </xf>
    <xf numFmtId="0" fontId="7" fillId="0" borderId="5" xfId="8" applyBorder="1">
      <alignment vertical="center"/>
    </xf>
    <xf numFmtId="0" fontId="7" fillId="0" borderId="54" xfId="8" applyBorder="1">
      <alignment vertical="center"/>
    </xf>
    <xf numFmtId="185" fontId="7" fillId="11" borderId="7" xfId="8" applyNumberFormat="1" applyFill="1" applyBorder="1">
      <alignment vertical="center"/>
    </xf>
    <xf numFmtId="0" fontId="7" fillId="0" borderId="0" xfId="8" applyFill="1" applyBorder="1">
      <alignment vertical="center"/>
    </xf>
    <xf numFmtId="0" fontId="36" fillId="0" borderId="0" xfId="9" applyFont="1">
      <alignment vertical="center"/>
    </xf>
    <xf numFmtId="0" fontId="35" fillId="0" borderId="0" xfId="0" applyFont="1" applyFill="1" applyAlignment="1" applyProtection="1">
      <alignment horizontal="left" vertical="center"/>
    </xf>
    <xf numFmtId="0" fontId="8" fillId="2" borderId="0" xfId="0" applyFont="1" applyFill="1" applyProtection="1">
      <alignment vertical="center"/>
      <protection locked="0"/>
    </xf>
    <xf numFmtId="0" fontId="8" fillId="2" borderId="0" xfId="0" applyFont="1" applyFill="1" applyAlignment="1" applyProtection="1">
      <alignment vertical="top"/>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18" fillId="2" borderId="21"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protection locked="0"/>
    </xf>
    <xf numFmtId="0" fontId="18" fillId="6" borderId="10" xfId="0" applyFont="1" applyFill="1" applyBorder="1" applyAlignment="1" applyProtection="1">
      <alignment horizontal="center" vertical="center" wrapText="1"/>
      <protection locked="0"/>
    </xf>
    <xf numFmtId="0" fontId="18" fillId="6" borderId="9" xfId="0" applyFont="1" applyFill="1" applyBorder="1" applyAlignment="1" applyProtection="1">
      <alignment horizontal="center" vertical="center" wrapText="1"/>
      <protection locked="0"/>
    </xf>
    <xf numFmtId="0" fontId="18" fillId="6" borderId="9" xfId="3" applyFont="1" applyFill="1" applyBorder="1" applyAlignment="1" applyProtection="1">
      <alignment horizontal="center" vertical="center" wrapText="1"/>
      <protection locked="0"/>
    </xf>
    <xf numFmtId="0" fontId="18" fillId="6" borderId="9" xfId="0" applyFont="1" applyFill="1" applyBorder="1" applyAlignment="1" applyProtection="1">
      <alignment horizontal="center" vertical="center"/>
      <protection locked="0"/>
    </xf>
    <xf numFmtId="0" fontId="18" fillId="2" borderId="22" xfId="0" applyFont="1" applyFill="1" applyBorder="1" applyAlignment="1" applyProtection="1">
      <alignment horizontal="left" vertical="top"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protection locked="0"/>
    </xf>
    <xf numFmtId="0" fontId="18" fillId="6" borderId="2" xfId="0" applyFont="1" applyFill="1" applyBorder="1" applyAlignment="1" applyProtection="1">
      <alignment horizontal="center" vertical="center" wrapText="1"/>
      <protection locked="0"/>
    </xf>
    <xf numFmtId="0" fontId="18" fillId="6" borderId="26" xfId="0" applyFont="1" applyFill="1" applyBorder="1" applyAlignment="1" applyProtection="1">
      <alignment horizontal="center" vertical="center" wrapText="1"/>
      <protection locked="0"/>
    </xf>
    <xf numFmtId="0" fontId="18" fillId="6" borderId="26" xfId="3" applyFont="1" applyFill="1" applyBorder="1" applyAlignment="1" applyProtection="1">
      <alignment horizontal="center" vertical="center" wrapText="1"/>
      <protection locked="0"/>
    </xf>
    <xf numFmtId="0" fontId="18" fillId="6" borderId="26" xfId="0" applyFont="1" applyFill="1" applyBorder="1" applyAlignment="1" applyProtection="1">
      <alignment horizontal="center" vertical="center"/>
      <protection locked="0"/>
    </xf>
    <xf numFmtId="0" fontId="18" fillId="2" borderId="37" xfId="0" applyFont="1" applyFill="1" applyBorder="1" applyAlignment="1" applyProtection="1">
      <alignment horizontal="left" vertical="top" wrapText="1"/>
      <protection locked="0"/>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left" vertical="center" wrapText="1"/>
      <protection locked="0"/>
    </xf>
    <xf numFmtId="0" fontId="18" fillId="6" borderId="26"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center" vertical="center" wrapText="1"/>
      <protection locked="0"/>
    </xf>
    <xf numFmtId="0" fontId="18" fillId="2" borderId="31" xfId="0" applyFont="1" applyFill="1" applyBorder="1" applyAlignment="1" applyProtection="1">
      <alignment horizontal="center" vertical="center" wrapText="1"/>
      <protection locked="0"/>
    </xf>
    <xf numFmtId="0" fontId="18" fillId="5" borderId="26" xfId="0" applyFont="1" applyFill="1" applyBorder="1" applyAlignment="1">
      <alignment horizontal="center" vertical="center" wrapText="1"/>
    </xf>
    <xf numFmtId="0" fontId="18" fillId="2" borderId="37"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2" borderId="5" xfId="0" applyFont="1" applyFill="1" applyBorder="1" applyAlignment="1" applyProtection="1">
      <alignment horizontal="left" vertical="center" wrapText="1"/>
      <protection locked="0"/>
    </xf>
    <xf numFmtId="0" fontId="18" fillId="6" borderId="5" xfId="0" applyFont="1" applyFill="1" applyBorder="1" applyAlignment="1" applyProtection="1">
      <alignment horizontal="left" vertical="center" wrapText="1"/>
      <protection locked="0"/>
    </xf>
    <xf numFmtId="0" fontId="18" fillId="6" borderId="5"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wrapText="1"/>
      <protection locked="0"/>
    </xf>
    <xf numFmtId="0" fontId="18" fillId="5" borderId="5" xfId="0" applyFont="1" applyFill="1" applyBorder="1" applyAlignment="1">
      <alignment horizontal="center" vertical="center" wrapText="1"/>
    </xf>
    <xf numFmtId="0" fontId="18" fillId="2" borderId="15" xfId="0" applyFont="1" applyFill="1" applyBorder="1" applyAlignment="1" applyProtection="1">
      <alignment horizontal="left" vertical="center"/>
      <protection locked="0"/>
    </xf>
    <xf numFmtId="0" fontId="18" fillId="2" borderId="15" xfId="0" applyFont="1" applyFill="1" applyBorder="1" applyAlignment="1" applyProtection="1">
      <alignment horizontal="left" vertical="center" wrapText="1"/>
      <protection locked="0"/>
    </xf>
    <xf numFmtId="0" fontId="37" fillId="0" borderId="110" xfId="0" applyFont="1" applyBorder="1">
      <alignment vertical="center"/>
    </xf>
    <xf numFmtId="0" fontId="37" fillId="0" borderId="111" xfId="0" applyFont="1" applyBorder="1">
      <alignment vertical="center"/>
    </xf>
    <xf numFmtId="0" fontId="38" fillId="0" borderId="0" xfId="0" applyFont="1">
      <alignment vertical="center"/>
    </xf>
    <xf numFmtId="0" fontId="38" fillId="0" borderId="112" xfId="0" applyFont="1" applyBorder="1">
      <alignment vertical="center"/>
    </xf>
    <xf numFmtId="0" fontId="37" fillId="0" borderId="109" xfId="0" applyFont="1" applyBorder="1">
      <alignment vertical="center"/>
    </xf>
    <xf numFmtId="0" fontId="24" fillId="0" borderId="112" xfId="0" applyFont="1" applyBorder="1">
      <alignment vertical="center"/>
    </xf>
    <xf numFmtId="186" fontId="24" fillId="0" borderId="113" xfId="0" applyNumberFormat="1" applyFont="1" applyBorder="1">
      <alignment vertical="center"/>
    </xf>
    <xf numFmtId="0" fontId="24" fillId="0" borderId="0" xfId="0" applyFont="1" applyBorder="1">
      <alignment vertical="center"/>
    </xf>
    <xf numFmtId="0" fontId="24" fillId="0" borderId="115" xfId="0" applyFont="1" applyBorder="1">
      <alignment vertical="center"/>
    </xf>
    <xf numFmtId="0" fontId="24" fillId="0" borderId="0" xfId="0" quotePrefix="1" applyFont="1">
      <alignment vertical="center"/>
    </xf>
    <xf numFmtId="0" fontId="24" fillId="0" borderId="6" xfId="0" applyFont="1" applyBorder="1">
      <alignment vertical="center"/>
    </xf>
    <xf numFmtId="0" fontId="24" fillId="0" borderId="113" xfId="0" quotePrefix="1" applyFont="1" applyBorder="1">
      <alignment vertical="center"/>
    </xf>
    <xf numFmtId="0" fontId="24" fillId="13" borderId="113" xfId="0" quotePrefix="1" applyFont="1" applyFill="1" applyBorder="1">
      <alignment vertical="center"/>
    </xf>
    <xf numFmtId="0" fontId="24" fillId="0" borderId="114" xfId="0" applyFont="1" applyBorder="1">
      <alignment vertical="center"/>
    </xf>
    <xf numFmtId="0" fontId="24" fillId="0" borderId="115" xfId="0" quotePrefix="1" applyFont="1" applyBorder="1">
      <alignment vertical="center"/>
    </xf>
    <xf numFmtId="0" fontId="24" fillId="13" borderId="116" xfId="0" quotePrefix="1" applyFont="1" applyFill="1" applyBorder="1">
      <alignment vertical="center"/>
    </xf>
    <xf numFmtId="0" fontId="18" fillId="6" borderId="17" xfId="0" applyFont="1" applyFill="1" applyBorder="1" applyAlignment="1" applyProtection="1">
      <alignment horizontal="left" vertical="center" wrapText="1"/>
      <protection locked="0"/>
    </xf>
    <xf numFmtId="0" fontId="18" fillId="2" borderId="17" xfId="0" applyFont="1" applyFill="1" applyBorder="1" applyAlignment="1" applyProtection="1">
      <alignment horizontal="center" vertical="center" wrapText="1"/>
      <protection locked="0"/>
    </xf>
    <xf numFmtId="0" fontId="18" fillId="2" borderId="30" xfId="0" applyFont="1" applyFill="1" applyBorder="1" applyAlignment="1" applyProtection="1">
      <alignment horizontal="center" vertical="center" wrapText="1"/>
      <protection locked="0"/>
    </xf>
    <xf numFmtId="0" fontId="18" fillId="6" borderId="17" xfId="0" applyFont="1" applyFill="1" applyBorder="1" applyAlignment="1" applyProtection="1">
      <alignment horizontal="center" vertical="center" wrapText="1"/>
      <protection locked="0"/>
    </xf>
    <xf numFmtId="0" fontId="18" fillId="2" borderId="16" xfId="0" applyFont="1" applyFill="1" applyBorder="1" applyAlignment="1" applyProtection="1">
      <alignment horizontal="center" vertical="center"/>
      <protection locked="0"/>
    </xf>
    <xf numFmtId="0" fontId="18" fillId="2" borderId="5" xfId="0" applyFont="1" applyFill="1" applyBorder="1" applyAlignment="1" applyProtection="1">
      <alignment horizontal="left" vertical="center" wrapText="1"/>
      <protection locked="0"/>
    </xf>
    <xf numFmtId="0" fontId="18" fillId="2" borderId="15" xfId="0" applyFont="1" applyFill="1" applyBorder="1" applyAlignment="1" applyProtection="1">
      <alignment horizontal="left" vertical="center"/>
      <protection locked="0"/>
    </xf>
    <xf numFmtId="0" fontId="18" fillId="2" borderId="17" xfId="0" applyFont="1" applyFill="1" applyBorder="1" applyAlignment="1" applyProtection="1">
      <alignment horizontal="left" vertical="center" wrapText="1"/>
      <protection locked="0"/>
    </xf>
    <xf numFmtId="0" fontId="18" fillId="5" borderId="17" xfId="0" applyFont="1" applyFill="1" applyBorder="1" applyAlignment="1">
      <alignment horizontal="center" vertical="center" wrapText="1"/>
    </xf>
    <xf numFmtId="0" fontId="18" fillId="2" borderId="18" xfId="0" applyFont="1" applyFill="1" applyBorder="1" applyAlignment="1" applyProtection="1">
      <alignment horizontal="left" vertical="center"/>
      <protection locked="0"/>
    </xf>
    <xf numFmtId="181" fontId="18" fillId="5" borderId="102" xfId="0" applyNumberFormat="1" applyFont="1" applyFill="1" applyBorder="1" applyAlignment="1" applyProtection="1">
      <alignment horizontal="center" vertical="center"/>
      <protection locked="0"/>
    </xf>
    <xf numFmtId="181" fontId="8" fillId="5" borderId="102" xfId="0" applyNumberFormat="1" applyFont="1" applyFill="1" applyBorder="1" applyAlignment="1" applyProtection="1">
      <alignment horizontal="center" vertical="center"/>
      <protection locked="0"/>
    </xf>
    <xf numFmtId="187" fontId="18" fillId="5" borderId="102" xfId="0" applyNumberFormat="1" applyFont="1" applyFill="1" applyBorder="1" applyAlignment="1" applyProtection="1">
      <alignment horizontal="center" vertical="center"/>
      <protection locked="0"/>
    </xf>
    <xf numFmtId="187" fontId="8" fillId="5" borderId="102" xfId="0" applyNumberFormat="1" applyFont="1" applyFill="1" applyBorder="1" applyAlignment="1" applyProtection="1">
      <alignment horizontal="center" vertical="center"/>
      <protection locked="0"/>
    </xf>
    <xf numFmtId="0" fontId="29" fillId="0" borderId="0" xfId="0" applyFont="1">
      <alignment vertical="center"/>
    </xf>
    <xf numFmtId="0" fontId="8" fillId="0" borderId="0" xfId="0" applyFont="1" applyFill="1" applyBorder="1" applyAlignment="1" applyProtection="1">
      <alignment vertical="center" shrinkToFit="1"/>
    </xf>
    <xf numFmtId="0" fontId="6" fillId="0" borderId="0" xfId="3" applyFont="1" applyFill="1" applyBorder="1" applyAlignment="1" applyProtection="1">
      <alignment vertical="top" shrinkToFit="1"/>
    </xf>
    <xf numFmtId="189" fontId="8" fillId="2" borderId="49" xfId="0" applyNumberFormat="1" applyFont="1" applyFill="1" applyBorder="1" applyAlignment="1" applyProtection="1">
      <alignment horizontal="center" vertical="center"/>
      <protection locked="0"/>
    </xf>
    <xf numFmtId="189" fontId="8" fillId="2" borderId="35" xfId="0" applyNumberFormat="1" applyFont="1" applyFill="1" applyBorder="1" applyAlignment="1" applyProtection="1">
      <alignment horizontal="center" vertical="center"/>
      <protection locked="0"/>
    </xf>
    <xf numFmtId="189" fontId="8" fillId="2" borderId="2" xfId="0" applyNumberFormat="1" applyFont="1" applyFill="1" applyBorder="1" applyAlignment="1" applyProtection="1">
      <alignment horizontal="center" vertical="center"/>
      <protection locked="0"/>
    </xf>
    <xf numFmtId="0" fontId="0" fillId="0" borderId="126" xfId="0" applyBorder="1">
      <alignment vertical="center"/>
    </xf>
    <xf numFmtId="0" fontId="0" fillId="0" borderId="127" xfId="0" applyBorder="1">
      <alignment vertical="center"/>
    </xf>
    <xf numFmtId="0" fontId="0" fillId="0" borderId="128" xfId="0" applyBorder="1">
      <alignment vertical="center"/>
    </xf>
    <xf numFmtId="0" fontId="37" fillId="0" borderId="0" xfId="0" applyFont="1">
      <alignment vertical="center"/>
    </xf>
    <xf numFmtId="0" fontId="38" fillId="0" borderId="113" xfId="0" applyFont="1" applyBorder="1">
      <alignment vertical="center"/>
    </xf>
    <xf numFmtId="0" fontId="18" fillId="6" borderId="40" xfId="0" applyFont="1" applyFill="1" applyBorder="1" applyAlignment="1" applyProtection="1">
      <alignment horizontal="center" vertical="center" wrapText="1"/>
      <protection locked="0"/>
    </xf>
    <xf numFmtId="0" fontId="8" fillId="14" borderId="34" xfId="3" applyFont="1" applyFill="1" applyBorder="1" applyAlignment="1" applyProtection="1">
      <alignment horizontal="center" vertical="top" wrapText="1"/>
      <protection locked="0"/>
    </xf>
    <xf numFmtId="0" fontId="3" fillId="0" borderId="0" xfId="3" applyFont="1" applyFill="1" applyBorder="1" applyAlignment="1" applyProtection="1">
      <alignment horizontal="center" vertical="center" wrapText="1"/>
    </xf>
    <xf numFmtId="0" fontId="17" fillId="0" borderId="0" xfId="0" applyFont="1" applyProtection="1">
      <alignment vertical="center"/>
    </xf>
    <xf numFmtId="0" fontId="20" fillId="0" borderId="0" xfId="0" applyFont="1" applyProtection="1">
      <alignment vertical="center"/>
    </xf>
    <xf numFmtId="176" fontId="18" fillId="5" borderId="11" xfId="0" applyNumberFormat="1" applyFont="1" applyFill="1" applyBorder="1" applyAlignment="1" applyProtection="1">
      <alignment horizontal="right" vertical="center"/>
    </xf>
    <xf numFmtId="176" fontId="18" fillId="5" borderId="1" xfId="0" applyNumberFormat="1" applyFont="1" applyFill="1" applyBorder="1" applyAlignment="1" applyProtection="1">
      <alignment horizontal="right" vertical="center"/>
    </xf>
    <xf numFmtId="176" fontId="18" fillId="5" borderId="20" xfId="0" applyNumberFormat="1" applyFont="1" applyFill="1" applyBorder="1" applyAlignment="1" applyProtection="1">
      <alignment horizontal="right" vertical="center"/>
    </xf>
    <xf numFmtId="176" fontId="18" fillId="5" borderId="52" xfId="0" applyNumberFormat="1" applyFont="1" applyFill="1" applyBorder="1" applyAlignment="1" applyProtection="1">
      <alignment horizontal="right" vertical="center"/>
    </xf>
    <xf numFmtId="0" fontId="8" fillId="0" borderId="41" xfId="0" applyFont="1" applyFill="1" applyBorder="1" applyAlignment="1" applyProtection="1">
      <alignment vertical="center"/>
    </xf>
    <xf numFmtId="176" fontId="18" fillId="5" borderId="54" xfId="0" applyNumberFormat="1" applyFont="1" applyFill="1" applyBorder="1" applyAlignment="1" applyProtection="1">
      <alignment horizontal="right" vertical="center"/>
    </xf>
    <xf numFmtId="0" fontId="3" fillId="0" borderId="0" xfId="0" applyFont="1" applyFill="1" applyProtection="1">
      <alignment vertical="center"/>
    </xf>
    <xf numFmtId="0" fontId="17" fillId="0" borderId="0" xfId="0" applyFont="1" applyFill="1" applyProtection="1">
      <alignment vertical="center"/>
    </xf>
    <xf numFmtId="0" fontId="6" fillId="0" borderId="0" xfId="0" applyFont="1" applyFill="1" applyProtection="1">
      <alignment vertical="center"/>
    </xf>
    <xf numFmtId="0" fontId="3" fillId="0" borderId="57" xfId="0" applyFont="1" applyBorder="1" applyAlignment="1" applyProtection="1">
      <alignment vertical="center"/>
    </xf>
    <xf numFmtId="0" fontId="17" fillId="0" borderId="89" xfId="0" applyFont="1" applyBorder="1" applyProtection="1">
      <alignment vertical="center"/>
    </xf>
    <xf numFmtId="0" fontId="3" fillId="0" borderId="0" xfId="0" applyFont="1" applyBorder="1" applyAlignment="1" applyProtection="1">
      <alignment horizontal="center" vertical="center"/>
    </xf>
    <xf numFmtId="38" fontId="18" fillId="5" borderId="19" xfId="0" applyNumberFormat="1" applyFont="1" applyFill="1" applyBorder="1" applyAlignment="1" applyProtection="1">
      <alignment horizontal="right" vertical="center"/>
    </xf>
    <xf numFmtId="0" fontId="3" fillId="0" borderId="99" xfId="0" applyFont="1" applyBorder="1" applyAlignment="1" applyProtection="1">
      <alignment vertical="center"/>
    </xf>
    <xf numFmtId="0" fontId="17" fillId="0" borderId="24" xfId="0" applyFont="1" applyBorder="1" applyProtection="1">
      <alignment vertical="center"/>
    </xf>
    <xf numFmtId="0" fontId="7" fillId="0" borderId="0" xfId="0" applyFont="1" applyProtection="1">
      <alignment vertical="center"/>
    </xf>
    <xf numFmtId="0" fontId="13" fillId="0" borderId="0" xfId="0" applyFont="1" applyProtection="1">
      <alignment vertical="center"/>
    </xf>
    <xf numFmtId="0" fontId="29" fillId="0" borderId="0" xfId="0" applyFont="1" applyFill="1" applyProtection="1">
      <alignment vertical="center"/>
    </xf>
    <xf numFmtId="0" fontId="14" fillId="0" borderId="0" xfId="0" applyFont="1" applyFill="1" applyBorder="1" applyProtection="1">
      <alignment vertical="center"/>
    </xf>
    <xf numFmtId="0" fontId="3" fillId="0" borderId="0" xfId="0" applyFont="1" applyFill="1" applyBorder="1" applyProtection="1">
      <alignment vertical="center"/>
    </xf>
    <xf numFmtId="0" fontId="17" fillId="0" borderId="0" xfId="0" applyFont="1" applyFill="1" applyBorder="1" applyProtection="1">
      <alignment vertical="center"/>
    </xf>
    <xf numFmtId="0" fontId="8" fillId="0" borderId="0" xfId="0" applyFont="1" applyFill="1" applyBorder="1" applyAlignment="1" applyProtection="1">
      <alignment horizontal="center" vertical="center"/>
    </xf>
    <xf numFmtId="0" fontId="19" fillId="5" borderId="60" xfId="0" applyFont="1" applyFill="1" applyBorder="1" applyAlignment="1" applyProtection="1">
      <alignment horizontal="center" vertical="center"/>
    </xf>
    <xf numFmtId="38" fontId="8" fillId="3" borderId="30" xfId="1" applyFont="1" applyFill="1" applyBorder="1" applyAlignment="1" applyProtection="1">
      <alignment horizontal="center" vertical="center"/>
    </xf>
    <xf numFmtId="38" fontId="8" fillId="3" borderId="56" xfId="1" applyFont="1" applyFill="1" applyBorder="1" applyAlignment="1" applyProtection="1">
      <alignment horizontal="center" vertical="center"/>
    </xf>
    <xf numFmtId="0" fontId="8" fillId="3" borderId="30" xfId="4" applyFont="1" applyFill="1" applyBorder="1" applyAlignment="1" applyProtection="1">
      <alignment horizontal="center" vertical="center" wrapText="1"/>
    </xf>
    <xf numFmtId="0" fontId="8" fillId="3" borderId="59" xfId="4" applyFont="1" applyFill="1" applyBorder="1" applyAlignment="1" applyProtection="1">
      <alignment horizontal="center" vertical="center" shrinkToFit="1"/>
    </xf>
    <xf numFmtId="0" fontId="8" fillId="3" borderId="54" xfId="4" applyFont="1" applyFill="1" applyBorder="1" applyAlignment="1" applyProtection="1">
      <alignment horizontal="center" vertical="center" wrapText="1"/>
    </xf>
    <xf numFmtId="0" fontId="8" fillId="3" borderId="56" xfId="4" applyFont="1" applyFill="1" applyBorder="1" applyAlignment="1" applyProtection="1">
      <alignment horizontal="center" vertical="center" shrinkToFit="1"/>
    </xf>
    <xf numFmtId="0" fontId="3" fillId="3" borderId="17" xfId="5" applyFont="1" applyFill="1" applyBorder="1" applyAlignment="1" applyProtection="1">
      <alignment horizontal="center" vertical="center"/>
    </xf>
    <xf numFmtId="0" fontId="3" fillId="5" borderId="64" xfId="2" applyFont="1" applyFill="1" applyBorder="1" applyAlignment="1" applyProtection="1">
      <alignment horizontal="center" vertical="center" wrapText="1"/>
    </xf>
    <xf numFmtId="38" fontId="3" fillId="2" borderId="25" xfId="2" applyNumberFormat="1" applyFont="1" applyFill="1" applyBorder="1" applyAlignment="1" applyProtection="1">
      <alignment horizontal="center" vertical="center" wrapText="1"/>
    </xf>
    <xf numFmtId="38" fontId="8" fillId="2" borderId="26" xfId="1" applyNumberFormat="1" applyFont="1" applyFill="1" applyBorder="1" applyAlignment="1" applyProtection="1">
      <alignment horizontal="right" vertical="center"/>
    </xf>
    <xf numFmtId="38" fontId="8" fillId="2" borderId="26" xfId="4" applyNumberFormat="1" applyFont="1" applyFill="1" applyBorder="1" applyAlignment="1" applyProtection="1">
      <alignment vertical="center" wrapText="1"/>
    </xf>
    <xf numFmtId="38" fontId="3" fillId="2" borderId="26" xfId="2" applyNumberFormat="1" applyFont="1" applyFill="1" applyBorder="1" applyAlignment="1" applyProtection="1">
      <alignment horizontal="center" vertical="center" wrapText="1"/>
    </xf>
    <xf numFmtId="38" fontId="3" fillId="2" borderId="37" xfId="2" applyNumberFormat="1" applyFont="1" applyFill="1" applyBorder="1" applyAlignment="1" applyProtection="1">
      <alignment horizontal="center" vertical="center" wrapText="1"/>
    </xf>
    <xf numFmtId="0" fontId="3" fillId="5" borderId="66" xfId="2" applyFont="1" applyFill="1" applyBorder="1" applyAlignment="1" applyProtection="1">
      <alignment horizontal="center" vertical="center" wrapText="1"/>
    </xf>
    <xf numFmtId="38" fontId="3" fillId="2" borderId="14" xfId="2" applyNumberFormat="1" applyFont="1" applyFill="1" applyBorder="1" applyAlignment="1" applyProtection="1">
      <alignment horizontal="right" vertical="center" wrapText="1"/>
    </xf>
    <xf numFmtId="38" fontId="8" fillId="2" borderId="5" xfId="1" applyNumberFormat="1" applyFont="1" applyFill="1" applyBorder="1" applyAlignment="1" applyProtection="1">
      <alignment horizontal="right" vertical="center"/>
    </xf>
    <xf numFmtId="38" fontId="8" fillId="2" borderId="5" xfId="4" applyNumberFormat="1" applyFont="1" applyFill="1" applyBorder="1" applyAlignment="1" applyProtection="1">
      <alignment horizontal="right" vertical="center" wrapText="1"/>
    </xf>
    <xf numFmtId="38" fontId="8" fillId="2" borderId="5" xfId="0" applyNumberFormat="1" applyFont="1" applyFill="1" applyBorder="1" applyAlignment="1" applyProtection="1">
      <alignment horizontal="right" vertical="center"/>
    </xf>
    <xf numFmtId="38" fontId="3" fillId="2" borderId="5" xfId="2" applyNumberFormat="1" applyFont="1" applyFill="1" applyBorder="1" applyAlignment="1" applyProtection="1">
      <alignment horizontal="right" vertical="center" wrapText="1"/>
    </xf>
    <xf numFmtId="38" fontId="3" fillId="2" borderId="15" xfId="2" applyNumberFormat="1" applyFont="1" applyFill="1" applyBorder="1" applyAlignment="1" applyProtection="1">
      <alignment horizontal="center" vertical="center" wrapText="1"/>
    </xf>
    <xf numFmtId="38" fontId="3" fillId="2" borderId="14" xfId="2" applyNumberFormat="1" applyFont="1" applyFill="1" applyBorder="1" applyAlignment="1" applyProtection="1">
      <alignment horizontal="center" vertical="center" wrapText="1"/>
    </xf>
    <xf numFmtId="38" fontId="8" fillId="2" borderId="5" xfId="4" applyNumberFormat="1" applyFont="1" applyFill="1" applyBorder="1" applyAlignment="1" applyProtection="1">
      <alignment vertical="center" wrapText="1"/>
    </xf>
    <xf numFmtId="38" fontId="8" fillId="2" borderId="5" xfId="0" applyNumberFormat="1" applyFont="1" applyFill="1" applyBorder="1" applyAlignment="1" applyProtection="1">
      <alignment vertical="center"/>
    </xf>
    <xf numFmtId="38" fontId="8" fillId="2" borderId="5" xfId="0" applyNumberFormat="1" applyFont="1" applyFill="1" applyBorder="1" applyProtection="1">
      <alignment vertical="center"/>
    </xf>
    <xf numFmtId="38" fontId="3" fillId="2" borderId="5" xfId="2" applyNumberFormat="1" applyFont="1" applyFill="1" applyBorder="1" applyAlignment="1" applyProtection="1">
      <alignment horizontal="center" vertical="center" wrapText="1"/>
    </xf>
    <xf numFmtId="0" fontId="3" fillId="5" borderId="94" xfId="2" applyFont="1" applyFill="1" applyBorder="1" applyAlignment="1" applyProtection="1">
      <alignment horizontal="center" vertical="center" wrapText="1"/>
    </xf>
    <xf numFmtId="38" fontId="3" fillId="2" borderId="33" xfId="2" applyNumberFormat="1" applyFont="1" applyFill="1" applyBorder="1" applyAlignment="1" applyProtection="1">
      <alignment horizontal="center" vertical="center" wrapText="1"/>
    </xf>
    <xf numFmtId="38" fontId="8" fillId="2" borderId="34" xfId="1" applyNumberFormat="1" applyFont="1" applyFill="1" applyBorder="1" applyAlignment="1" applyProtection="1">
      <alignment horizontal="right" vertical="center"/>
    </xf>
    <xf numFmtId="38" fontId="8" fillId="2" borderId="34" xfId="4" applyNumberFormat="1" applyFont="1" applyFill="1" applyBorder="1" applyAlignment="1" applyProtection="1">
      <alignment vertical="center" wrapText="1"/>
    </xf>
    <xf numFmtId="38" fontId="8" fillId="2" borderId="34" xfId="0" applyNumberFormat="1" applyFont="1" applyFill="1" applyBorder="1" applyAlignment="1" applyProtection="1">
      <alignment vertical="center"/>
    </xf>
    <xf numFmtId="38" fontId="8" fillId="2" borderId="34" xfId="0" applyNumberFormat="1" applyFont="1" applyFill="1" applyBorder="1" applyProtection="1">
      <alignment vertical="center"/>
    </xf>
    <xf numFmtId="38" fontId="3" fillId="2" borderId="34" xfId="2" applyNumberFormat="1" applyFont="1" applyFill="1" applyBorder="1" applyAlignment="1" applyProtection="1">
      <alignment horizontal="center" vertical="center" wrapText="1"/>
    </xf>
    <xf numFmtId="38" fontId="3" fillId="2" borderId="87" xfId="2" applyNumberFormat="1" applyFont="1" applyFill="1" applyBorder="1" applyAlignment="1" applyProtection="1">
      <alignment horizontal="center" vertical="center" wrapText="1"/>
    </xf>
    <xf numFmtId="0" fontId="3" fillId="2" borderId="68" xfId="2" applyFont="1" applyFill="1" applyBorder="1" applyAlignment="1" applyProtection="1">
      <alignment horizontal="center" vertical="center" wrapText="1"/>
    </xf>
    <xf numFmtId="38" fontId="3" fillId="2" borderId="21" xfId="2" applyNumberFormat="1" applyFont="1" applyFill="1" applyBorder="1" applyAlignment="1" applyProtection="1">
      <alignment horizontal="center" vertical="center" wrapText="1"/>
    </xf>
    <xf numFmtId="38" fontId="8" fillId="2" borderId="9" xfId="1" applyNumberFormat="1" applyFont="1" applyFill="1" applyBorder="1" applyAlignment="1" applyProtection="1">
      <alignment horizontal="right" vertical="center"/>
    </xf>
    <xf numFmtId="38" fontId="8" fillId="2" borderId="9" xfId="4" applyNumberFormat="1" applyFont="1" applyFill="1" applyBorder="1" applyAlignment="1" applyProtection="1">
      <alignment vertical="center" wrapText="1"/>
    </xf>
    <xf numFmtId="38" fontId="8" fillId="2" borderId="9" xfId="0" applyNumberFormat="1" applyFont="1" applyFill="1" applyBorder="1" applyAlignment="1" applyProtection="1">
      <alignment vertical="center"/>
    </xf>
    <xf numFmtId="38" fontId="8" fillId="2" borderId="9" xfId="0" applyNumberFormat="1" applyFont="1" applyFill="1" applyBorder="1" applyProtection="1">
      <alignment vertical="center"/>
    </xf>
    <xf numFmtId="38" fontId="3" fillId="2" borderId="9" xfId="2" applyNumberFormat="1" applyFont="1" applyFill="1" applyBorder="1" applyAlignment="1" applyProtection="1">
      <alignment horizontal="center" vertical="center" wrapText="1"/>
    </xf>
    <xf numFmtId="38" fontId="3" fillId="2" borderId="22" xfId="2" applyNumberFormat="1" applyFont="1" applyFill="1" applyBorder="1" applyAlignment="1" applyProtection="1">
      <alignment horizontal="center" vertical="center" wrapText="1"/>
    </xf>
    <xf numFmtId="0" fontId="3" fillId="2" borderId="66" xfId="2" applyFont="1" applyFill="1" applyBorder="1" applyAlignment="1" applyProtection="1">
      <alignment horizontal="center" vertical="center" wrapText="1"/>
    </xf>
    <xf numFmtId="0" fontId="3" fillId="2" borderId="65" xfId="2" applyFont="1" applyFill="1" applyBorder="1" applyAlignment="1" applyProtection="1">
      <alignment horizontal="center" vertical="center" wrapText="1"/>
    </xf>
    <xf numFmtId="38" fontId="3" fillId="2" borderId="16" xfId="2" applyNumberFormat="1" applyFont="1" applyFill="1" applyBorder="1" applyAlignment="1" applyProtection="1">
      <alignment horizontal="center" vertical="center" wrapText="1"/>
    </xf>
    <xf numFmtId="38" fontId="8" fillId="2" borderId="17" xfId="1" applyNumberFormat="1" applyFont="1" applyFill="1" applyBorder="1" applyAlignment="1" applyProtection="1">
      <alignment horizontal="right" vertical="center"/>
    </xf>
    <xf numFmtId="38" fontId="8" fillId="2" borderId="17" xfId="4" applyNumberFormat="1" applyFont="1" applyFill="1" applyBorder="1" applyAlignment="1" applyProtection="1">
      <alignment vertical="center" wrapText="1"/>
    </xf>
    <xf numFmtId="38" fontId="8" fillId="2" borderId="17" xfId="0" applyNumberFormat="1" applyFont="1" applyFill="1" applyBorder="1" applyAlignment="1" applyProtection="1">
      <alignment vertical="center"/>
    </xf>
    <xf numFmtId="38" fontId="8" fillId="2" borderId="17" xfId="0" applyNumberFormat="1" applyFont="1" applyFill="1" applyBorder="1" applyProtection="1">
      <alignment vertical="center"/>
    </xf>
    <xf numFmtId="38" fontId="3" fillId="2" borderId="17" xfId="2" applyNumberFormat="1" applyFont="1" applyFill="1" applyBorder="1" applyAlignment="1" applyProtection="1">
      <alignment horizontal="center" vertical="center" wrapText="1"/>
    </xf>
    <xf numFmtId="38" fontId="3" fillId="2" borderId="18" xfId="2" applyNumberFormat="1" applyFont="1" applyFill="1" applyBorder="1" applyAlignment="1" applyProtection="1">
      <alignment horizontal="center" vertical="center" wrapText="1"/>
    </xf>
    <xf numFmtId="179" fontId="3" fillId="5" borderId="60" xfId="3" applyNumberFormat="1" applyFont="1" applyFill="1" applyBorder="1" applyAlignment="1" applyProtection="1">
      <alignment horizontal="center" vertical="center" wrapText="1"/>
    </xf>
    <xf numFmtId="0" fontId="33" fillId="0" borderId="0" xfId="0" applyFont="1" applyFill="1" applyProtection="1">
      <alignment vertical="center"/>
    </xf>
    <xf numFmtId="0" fontId="17" fillId="0" borderId="0" xfId="4" applyFont="1" applyProtection="1">
      <alignment vertical="center"/>
    </xf>
    <xf numFmtId="0" fontId="31" fillId="0" borderId="0" xfId="0" applyFont="1" applyFill="1" applyProtection="1">
      <alignment vertical="center"/>
    </xf>
    <xf numFmtId="0" fontId="32" fillId="0" borderId="0" xfId="4" applyFont="1" applyProtection="1">
      <alignment vertical="center"/>
    </xf>
    <xf numFmtId="38" fontId="8" fillId="5" borderId="92" xfId="1" applyFont="1" applyFill="1" applyBorder="1" applyAlignment="1" applyProtection="1">
      <alignment horizontal="center" vertical="center"/>
    </xf>
    <xf numFmtId="38" fontId="8" fillId="5" borderId="95" xfId="1" applyFont="1" applyFill="1" applyBorder="1" applyAlignment="1" applyProtection="1">
      <alignment horizontal="center" vertical="center"/>
    </xf>
    <xf numFmtId="176" fontId="3" fillId="5" borderId="60" xfId="3" applyNumberFormat="1" applyFont="1" applyFill="1" applyBorder="1" applyAlignment="1" applyProtection="1">
      <alignment horizontal="center" vertical="center" wrapText="1"/>
    </xf>
    <xf numFmtId="0" fontId="33" fillId="0" borderId="0" xfId="0" applyFont="1" applyProtection="1">
      <alignment vertical="center"/>
    </xf>
    <xf numFmtId="0" fontId="28" fillId="0" borderId="0" xfId="0" applyFont="1" applyFill="1" applyBorder="1" applyProtection="1">
      <alignment vertical="center"/>
    </xf>
    <xf numFmtId="0" fontId="3" fillId="3" borderId="65" xfId="2" applyFont="1" applyFill="1" applyBorder="1" applyAlignment="1" applyProtection="1">
      <alignment horizontal="center" vertical="center"/>
    </xf>
    <xf numFmtId="0" fontId="3" fillId="5" borderId="29" xfId="2" applyNumberFormat="1" applyFont="1" applyFill="1" applyBorder="1" applyAlignment="1" applyProtection="1">
      <alignment horizontal="center" vertical="center" wrapText="1"/>
    </xf>
    <xf numFmtId="38" fontId="3" fillId="2" borderId="29" xfId="2" applyNumberFormat="1" applyFont="1" applyFill="1" applyBorder="1" applyAlignment="1" applyProtection="1">
      <alignment horizontal="right" vertical="center" wrapText="1"/>
    </xf>
    <xf numFmtId="38" fontId="8" fillId="2" borderId="49" xfId="1" applyNumberFormat="1" applyFont="1" applyFill="1" applyBorder="1" applyAlignment="1" applyProtection="1">
      <alignment horizontal="right" vertical="center"/>
    </xf>
    <xf numFmtId="38" fontId="8" fillId="2" borderId="49" xfId="4" applyNumberFormat="1" applyFont="1" applyFill="1" applyBorder="1" applyAlignment="1" applyProtection="1">
      <alignment horizontal="right" vertical="center" wrapText="1"/>
    </xf>
    <xf numFmtId="38" fontId="8" fillId="2" borderId="49" xfId="0" applyNumberFormat="1" applyFont="1" applyFill="1" applyBorder="1" applyAlignment="1" applyProtection="1">
      <alignment horizontal="right" vertical="center"/>
    </xf>
    <xf numFmtId="38" fontId="3" fillId="2" borderId="49" xfId="2" applyNumberFormat="1" applyFont="1" applyFill="1" applyBorder="1" applyAlignment="1" applyProtection="1">
      <alignment horizontal="right" vertical="center" wrapText="1"/>
    </xf>
    <xf numFmtId="0" fontId="8" fillId="5" borderId="29" xfId="0" applyFont="1" applyFill="1" applyBorder="1" applyAlignment="1" applyProtection="1">
      <alignment horizontal="center" vertical="center"/>
    </xf>
    <xf numFmtId="38" fontId="8" fillId="5" borderId="86" xfId="1" applyNumberFormat="1" applyFont="1" applyFill="1" applyBorder="1" applyAlignment="1" applyProtection="1">
      <alignment horizontal="right" vertical="center"/>
    </xf>
    <xf numFmtId="0" fontId="3" fillId="5" borderId="81" xfId="2" applyNumberFormat="1" applyFont="1" applyFill="1" applyBorder="1" applyAlignment="1" applyProtection="1">
      <alignment horizontal="center" vertical="center" wrapText="1"/>
    </xf>
    <xf numFmtId="38" fontId="3" fillId="2" borderId="81" xfId="2" applyNumberFormat="1" applyFont="1" applyFill="1" applyBorder="1" applyAlignment="1" applyProtection="1">
      <alignment horizontal="right" vertical="center" wrapText="1"/>
    </xf>
    <xf numFmtId="38" fontId="8" fillId="2" borderId="35" xfId="1" applyNumberFormat="1" applyFont="1" applyFill="1" applyBorder="1" applyAlignment="1" applyProtection="1">
      <alignment horizontal="right" vertical="center"/>
    </xf>
    <xf numFmtId="38" fontId="8" fillId="2" borderId="35" xfId="4" applyNumberFormat="1" applyFont="1" applyFill="1" applyBorder="1" applyAlignment="1" applyProtection="1">
      <alignment horizontal="right" vertical="center" wrapText="1"/>
    </xf>
    <xf numFmtId="38" fontId="8" fillId="2" borderId="35" xfId="0" applyNumberFormat="1" applyFont="1" applyFill="1" applyBorder="1" applyAlignment="1" applyProtection="1">
      <alignment horizontal="right" vertical="center"/>
    </xf>
    <xf numFmtId="38" fontId="3" fillId="2" borderId="35" xfId="2" applyNumberFormat="1" applyFont="1" applyFill="1" applyBorder="1" applyAlignment="1" applyProtection="1">
      <alignment horizontal="right" vertical="center" wrapText="1"/>
    </xf>
    <xf numFmtId="0" fontId="8" fillId="5" borderId="81" xfId="0" applyFont="1" applyFill="1" applyBorder="1" applyAlignment="1" applyProtection="1">
      <alignment horizontal="center" vertical="center"/>
    </xf>
    <xf numFmtId="38" fontId="8" fillId="5" borderId="87" xfId="1" applyNumberFormat="1" applyFont="1" applyFill="1" applyBorder="1" applyAlignment="1" applyProtection="1">
      <alignment horizontal="right" vertical="center"/>
    </xf>
    <xf numFmtId="0" fontId="3" fillId="2" borderId="29" xfId="2" applyNumberFormat="1" applyFont="1" applyFill="1" applyBorder="1" applyAlignment="1" applyProtection="1">
      <alignment horizontal="center" vertical="center" wrapText="1"/>
    </xf>
    <xf numFmtId="38" fontId="8" fillId="5" borderId="86" xfId="1" applyNumberFormat="1" applyFont="1" applyFill="1" applyBorder="1" applyAlignment="1" applyProtection="1">
      <alignment horizontal="center" vertical="center"/>
    </xf>
    <xf numFmtId="0" fontId="3" fillId="2" borderId="81" xfId="2" applyNumberFormat="1" applyFont="1" applyFill="1" applyBorder="1" applyAlignment="1" applyProtection="1">
      <alignment horizontal="center" vertical="center" wrapText="1"/>
    </xf>
    <xf numFmtId="38" fontId="8" fillId="5" borderId="87" xfId="1" applyNumberFormat="1" applyFont="1" applyFill="1" applyBorder="1" applyAlignment="1" applyProtection="1">
      <alignment horizontal="center" vertical="center"/>
    </xf>
    <xf numFmtId="0" fontId="3" fillId="2" borderId="85" xfId="2" applyNumberFormat="1" applyFont="1" applyFill="1" applyBorder="1" applyAlignment="1" applyProtection="1">
      <alignment horizontal="center" vertical="center" wrapText="1"/>
    </xf>
    <xf numFmtId="38" fontId="3" fillId="2" borderId="85" xfId="2" applyNumberFormat="1" applyFont="1" applyFill="1" applyBorder="1" applyAlignment="1" applyProtection="1">
      <alignment horizontal="right" vertical="center" wrapText="1"/>
    </xf>
    <xf numFmtId="38" fontId="8" fillId="2" borderId="30" xfId="1" applyNumberFormat="1" applyFont="1" applyFill="1" applyBorder="1" applyAlignment="1" applyProtection="1">
      <alignment horizontal="right" vertical="center"/>
    </xf>
    <xf numFmtId="38" fontId="8" fillId="2" borderId="30" xfId="4" applyNumberFormat="1" applyFont="1" applyFill="1" applyBorder="1" applyAlignment="1" applyProtection="1">
      <alignment horizontal="right" vertical="center" wrapText="1"/>
    </xf>
    <xf numFmtId="38" fontId="8" fillId="2" borderId="30" xfId="0" applyNumberFormat="1" applyFont="1" applyFill="1" applyBorder="1" applyAlignment="1" applyProtection="1">
      <alignment horizontal="right" vertical="center"/>
    </xf>
    <xf numFmtId="38" fontId="3" fillId="2" borderId="30" xfId="2" applyNumberFormat="1" applyFont="1" applyFill="1" applyBorder="1" applyAlignment="1" applyProtection="1">
      <alignment horizontal="right" vertical="center" wrapText="1"/>
    </xf>
    <xf numFmtId="0" fontId="8" fillId="5" borderId="85" xfId="0" applyFont="1" applyFill="1" applyBorder="1" applyAlignment="1" applyProtection="1">
      <alignment horizontal="center" vertical="center"/>
    </xf>
    <xf numFmtId="38" fontId="8" fillId="5" borderId="18" xfId="1" applyNumberFormat="1" applyFont="1" applyFill="1" applyBorder="1" applyAlignment="1" applyProtection="1">
      <alignment horizontal="center" vertical="center"/>
    </xf>
    <xf numFmtId="0" fontId="6" fillId="5" borderId="29" xfId="2" applyNumberFormat="1" applyFont="1" applyFill="1" applyBorder="1" applyAlignment="1" applyProtection="1">
      <alignment horizontal="center" vertical="center" wrapText="1"/>
    </xf>
    <xf numFmtId="38" fontId="6" fillId="2" borderId="29" xfId="2" applyNumberFormat="1" applyFont="1" applyFill="1" applyBorder="1" applyAlignment="1" applyProtection="1">
      <alignment horizontal="right" vertical="center" wrapText="1"/>
    </xf>
    <xf numFmtId="38" fontId="15" fillId="2" borderId="49" xfId="1" applyNumberFormat="1" applyFont="1" applyFill="1" applyBorder="1" applyAlignment="1" applyProtection="1">
      <alignment horizontal="right" vertical="center"/>
    </xf>
    <xf numFmtId="38" fontId="15" fillId="2" borderId="49" xfId="4" applyNumberFormat="1" applyFont="1" applyFill="1" applyBorder="1" applyAlignment="1" applyProtection="1">
      <alignment horizontal="right" vertical="center" wrapText="1"/>
    </xf>
    <xf numFmtId="38" fontId="15" fillId="2" borderId="49" xfId="0" applyNumberFormat="1" applyFont="1" applyFill="1" applyBorder="1" applyAlignment="1" applyProtection="1">
      <alignment horizontal="right" vertical="center"/>
    </xf>
    <xf numFmtId="38" fontId="6" fillId="2" borderId="49" xfId="2" applyNumberFormat="1" applyFont="1" applyFill="1" applyBorder="1" applyAlignment="1" applyProtection="1">
      <alignment horizontal="right" vertical="center" wrapText="1"/>
    </xf>
    <xf numFmtId="0" fontId="15" fillId="5" borderId="29" xfId="0" applyFont="1" applyFill="1" applyBorder="1" applyAlignment="1" applyProtection="1">
      <alignment horizontal="center" vertical="center"/>
    </xf>
    <xf numFmtId="38" fontId="15" fillId="5" borderId="86" xfId="1" applyNumberFormat="1" applyFont="1" applyFill="1" applyBorder="1" applyAlignment="1" applyProtection="1">
      <alignment horizontal="right" vertical="center"/>
    </xf>
    <xf numFmtId="0" fontId="6" fillId="5" borderId="81" xfId="2" applyNumberFormat="1" applyFont="1" applyFill="1" applyBorder="1" applyAlignment="1" applyProtection="1">
      <alignment horizontal="center" vertical="center" wrapText="1"/>
    </xf>
    <xf numFmtId="38" fontId="6" fillId="2" borderId="81" xfId="2" applyNumberFormat="1" applyFont="1" applyFill="1" applyBorder="1" applyAlignment="1" applyProtection="1">
      <alignment horizontal="right" vertical="center" wrapText="1"/>
    </xf>
    <xf numFmtId="38" fontId="15" fillId="2" borderId="35" xfId="1" applyNumberFormat="1" applyFont="1" applyFill="1" applyBorder="1" applyAlignment="1" applyProtection="1">
      <alignment horizontal="right" vertical="center"/>
    </xf>
    <xf numFmtId="38" fontId="15" fillId="2" borderId="35" xfId="4" applyNumberFormat="1" applyFont="1" applyFill="1" applyBorder="1" applyAlignment="1" applyProtection="1">
      <alignment horizontal="right" vertical="center" wrapText="1"/>
    </xf>
    <xf numFmtId="38" fontId="15" fillId="2" borderId="35" xfId="0" applyNumberFormat="1" applyFont="1" applyFill="1" applyBorder="1" applyAlignment="1" applyProtection="1">
      <alignment horizontal="right" vertical="center"/>
    </xf>
    <xf numFmtId="38" fontId="6" fillId="2" borderId="35" xfId="2" applyNumberFormat="1" applyFont="1" applyFill="1" applyBorder="1" applyAlignment="1" applyProtection="1">
      <alignment horizontal="right" vertical="center" wrapText="1"/>
    </xf>
    <xf numFmtId="0" fontId="15" fillId="5" borderId="81" xfId="0" applyFont="1" applyFill="1" applyBorder="1" applyAlignment="1" applyProtection="1">
      <alignment horizontal="center" vertical="center"/>
    </xf>
    <xf numFmtId="38" fontId="15" fillId="5" borderId="87" xfId="1" applyNumberFormat="1" applyFont="1" applyFill="1" applyBorder="1" applyAlignment="1" applyProtection="1">
      <alignment horizontal="right" vertical="center"/>
    </xf>
    <xf numFmtId="0" fontId="6" fillId="5" borderId="85" xfId="2" applyNumberFormat="1" applyFont="1" applyFill="1" applyBorder="1" applyAlignment="1" applyProtection="1">
      <alignment horizontal="center" vertical="center" wrapText="1"/>
    </xf>
    <xf numFmtId="38" fontId="6" fillId="2" borderId="85" xfId="2" applyNumberFormat="1" applyFont="1" applyFill="1" applyBorder="1" applyAlignment="1" applyProtection="1">
      <alignment horizontal="right" vertical="center" wrapText="1"/>
    </xf>
    <xf numFmtId="38" fontId="15" fillId="2" borderId="30" xfId="1" applyNumberFormat="1" applyFont="1" applyFill="1" applyBorder="1" applyAlignment="1" applyProtection="1">
      <alignment horizontal="right" vertical="center"/>
    </xf>
    <xf numFmtId="38" fontId="15" fillId="2" borderId="30" xfId="4" applyNumberFormat="1" applyFont="1" applyFill="1" applyBorder="1" applyAlignment="1" applyProtection="1">
      <alignment horizontal="right" vertical="center" wrapText="1"/>
    </xf>
    <xf numFmtId="38" fontId="15" fillId="2" borderId="30" xfId="0" applyNumberFormat="1" applyFont="1" applyFill="1" applyBorder="1" applyAlignment="1" applyProtection="1">
      <alignment horizontal="right" vertical="center"/>
    </xf>
    <xf numFmtId="38" fontId="6" fillId="2" borderId="30" xfId="2" applyNumberFormat="1" applyFont="1" applyFill="1" applyBorder="1" applyAlignment="1" applyProtection="1">
      <alignment horizontal="right" vertical="center" wrapText="1"/>
    </xf>
    <xf numFmtId="0" fontId="15" fillId="5" borderId="85" xfId="0" applyFont="1" applyFill="1" applyBorder="1" applyAlignment="1" applyProtection="1">
      <alignment horizontal="center" vertical="center"/>
    </xf>
    <xf numFmtId="38" fontId="15" fillId="5" borderId="18" xfId="1" applyNumberFormat="1" applyFont="1" applyFill="1" applyBorder="1" applyAlignment="1" applyProtection="1">
      <alignment horizontal="right" vertical="center"/>
    </xf>
    <xf numFmtId="0" fontId="18" fillId="2" borderId="83" xfId="0" applyFont="1" applyFill="1" applyBorder="1" applyAlignment="1" applyProtection="1">
      <alignment horizontal="center" vertical="center" wrapText="1"/>
      <protection locked="0"/>
    </xf>
    <xf numFmtId="0" fontId="18" fillId="6" borderId="49" xfId="0" applyFont="1" applyFill="1" applyBorder="1" applyAlignment="1" applyProtection="1">
      <alignment horizontal="left" vertical="center" wrapText="1"/>
      <protection locked="0"/>
    </xf>
    <xf numFmtId="189" fontId="18" fillId="2" borderId="49" xfId="0" applyNumberFormat="1" applyFont="1" applyFill="1" applyBorder="1" applyAlignment="1" applyProtection="1">
      <alignment horizontal="center" vertical="center"/>
      <protection locked="0"/>
    </xf>
    <xf numFmtId="176" fontId="18" fillId="5" borderId="49" xfId="0" applyNumberFormat="1" applyFont="1" applyFill="1" applyBorder="1" applyAlignment="1" applyProtection="1">
      <alignment horizontal="center" vertical="center"/>
      <protection locked="0"/>
    </xf>
    <xf numFmtId="0" fontId="18" fillId="5" borderId="106" xfId="0" applyFont="1" applyFill="1" applyBorder="1" applyAlignment="1" applyProtection="1">
      <alignment horizontal="center" vertical="center" shrinkToFit="1"/>
      <protection locked="0"/>
    </xf>
    <xf numFmtId="181" fontId="18" fillId="5" borderId="103" xfId="0" applyNumberFormat="1" applyFont="1" applyFill="1" applyBorder="1" applyAlignment="1" applyProtection="1">
      <alignment horizontal="center" vertical="center"/>
      <protection locked="0"/>
    </xf>
    <xf numFmtId="187" fontId="18" fillId="5" borderId="103" xfId="0" applyNumberFormat="1" applyFont="1" applyFill="1" applyBorder="1" applyAlignment="1" applyProtection="1">
      <alignment horizontal="center" vertical="center"/>
      <protection locked="0"/>
    </xf>
    <xf numFmtId="183" fontId="18" fillId="5" borderId="29" xfId="6" applyNumberFormat="1" applyFont="1" applyFill="1" applyBorder="1" applyAlignment="1" applyProtection="1">
      <alignment horizontal="center" vertical="center"/>
      <protection locked="0"/>
    </xf>
    <xf numFmtId="0" fontId="3" fillId="2" borderId="63" xfId="2" applyNumberFormat="1" applyFont="1" applyFill="1" applyBorder="1" applyAlignment="1" applyProtection="1">
      <alignment horizontal="left" vertical="center" wrapText="1"/>
      <protection locked="0"/>
    </xf>
    <xf numFmtId="0" fontId="18" fillId="2" borderId="33" xfId="0" applyFont="1" applyFill="1" applyBorder="1" applyAlignment="1" applyProtection="1">
      <alignment horizontal="center" vertical="center" wrapText="1"/>
      <protection locked="0"/>
    </xf>
    <xf numFmtId="0" fontId="18" fillId="6" borderId="35" xfId="0" applyFont="1" applyFill="1" applyBorder="1" applyAlignment="1" applyProtection="1">
      <alignment horizontal="left" vertical="center" wrapText="1"/>
      <protection locked="0"/>
    </xf>
    <xf numFmtId="189" fontId="18" fillId="2" borderId="35" xfId="0" applyNumberFormat="1" applyFont="1" applyFill="1" applyBorder="1" applyAlignment="1" applyProtection="1">
      <alignment horizontal="center" vertical="center"/>
      <protection locked="0"/>
    </xf>
    <xf numFmtId="176" fontId="18" fillId="5" borderId="35" xfId="0" applyNumberFormat="1" applyFont="1" applyFill="1" applyBorder="1" applyAlignment="1" applyProtection="1">
      <alignment horizontal="center" vertical="center"/>
      <protection locked="0"/>
    </xf>
    <xf numFmtId="0" fontId="18" fillId="5" borderId="100" xfId="0" applyFont="1" applyFill="1" applyBorder="1" applyAlignment="1" applyProtection="1">
      <alignment horizontal="center" vertical="center" shrinkToFit="1"/>
      <protection locked="0"/>
    </xf>
    <xf numFmtId="183" fontId="18" fillId="5" borderId="81" xfId="6" applyNumberFormat="1" applyFont="1" applyFill="1" applyBorder="1" applyAlignment="1" applyProtection="1">
      <alignment horizontal="center" vertical="center"/>
      <protection locked="0"/>
    </xf>
    <xf numFmtId="0" fontId="3" fillId="2" borderId="94" xfId="2" applyNumberFormat="1" applyFont="1" applyFill="1" applyBorder="1" applyAlignment="1" applyProtection="1">
      <alignment horizontal="left" vertical="center" wrapText="1"/>
      <protection locked="0"/>
    </xf>
    <xf numFmtId="0" fontId="18" fillId="2" borderId="94" xfId="2" applyNumberFormat="1" applyFont="1" applyFill="1" applyBorder="1" applyAlignment="1" applyProtection="1">
      <alignment horizontal="left" vertical="center" wrapText="1"/>
      <protection locked="0"/>
    </xf>
    <xf numFmtId="0" fontId="8" fillId="2" borderId="33" xfId="0" applyFont="1" applyFill="1" applyBorder="1" applyAlignment="1" applyProtection="1">
      <alignment horizontal="center" vertical="center" wrapText="1"/>
      <protection locked="0"/>
    </xf>
    <xf numFmtId="0" fontId="8" fillId="6" borderId="35" xfId="0" applyFont="1" applyFill="1" applyBorder="1" applyAlignment="1" applyProtection="1">
      <alignment horizontal="left" vertical="center" wrapText="1"/>
      <protection locked="0"/>
    </xf>
    <xf numFmtId="0" fontId="8" fillId="5" borderId="100" xfId="0" applyFont="1" applyFill="1" applyBorder="1" applyAlignment="1" applyProtection="1">
      <alignment horizontal="center" vertical="center" shrinkToFit="1"/>
      <protection locked="0"/>
    </xf>
    <xf numFmtId="183" fontId="3" fillId="5" borderId="81" xfId="6" applyNumberFormat="1" applyFont="1" applyFill="1" applyBorder="1" applyAlignment="1" applyProtection="1">
      <alignment horizontal="center" vertical="center"/>
      <protection locked="0"/>
    </xf>
    <xf numFmtId="176" fontId="8" fillId="5" borderId="35" xfId="0" applyNumberFormat="1" applyFont="1" applyFill="1" applyBorder="1" applyAlignment="1" applyProtection="1">
      <alignment horizontal="center" vertical="center"/>
      <protection locked="0"/>
    </xf>
    <xf numFmtId="181" fontId="8" fillId="5" borderId="107" xfId="0" applyNumberFormat="1" applyFont="1" applyFill="1" applyBorder="1" applyAlignment="1" applyProtection="1">
      <alignment horizontal="center" vertical="center"/>
      <protection locked="0"/>
    </xf>
    <xf numFmtId="187" fontId="8" fillId="5" borderId="107" xfId="0" applyNumberFormat="1" applyFont="1" applyFill="1" applyBorder="1" applyAlignment="1" applyProtection="1">
      <alignment horizontal="center" vertical="center"/>
      <protection locked="0"/>
    </xf>
    <xf numFmtId="0" fontId="8" fillId="2" borderId="83" xfId="0" applyFont="1" applyFill="1" applyBorder="1" applyAlignment="1" applyProtection="1">
      <alignment horizontal="center" vertical="center" wrapText="1"/>
      <protection locked="0"/>
    </xf>
    <xf numFmtId="0" fontId="8" fillId="6" borderId="49" xfId="0" applyFont="1" applyFill="1" applyBorder="1" applyAlignment="1" applyProtection="1">
      <alignment horizontal="left" vertical="center" wrapText="1"/>
      <protection locked="0"/>
    </xf>
    <xf numFmtId="176" fontId="8" fillId="5" borderId="49" xfId="0" applyNumberFormat="1" applyFont="1" applyFill="1" applyBorder="1" applyAlignment="1" applyProtection="1">
      <alignment horizontal="center" vertical="center"/>
      <protection locked="0"/>
    </xf>
    <xf numFmtId="0" fontId="8" fillId="2" borderId="106" xfId="0" applyFont="1" applyFill="1" applyBorder="1" applyAlignment="1" applyProtection="1">
      <alignment horizontal="center" vertical="center" shrinkToFit="1"/>
      <protection locked="0"/>
    </xf>
    <xf numFmtId="181" fontId="8" fillId="2" borderId="49" xfId="0" applyNumberFormat="1" applyFont="1" applyFill="1" applyBorder="1" applyAlignment="1" applyProtection="1">
      <alignment horizontal="center" vertical="center"/>
      <protection locked="0"/>
    </xf>
    <xf numFmtId="0" fontId="3" fillId="2" borderId="49" xfId="2" applyNumberFormat="1" applyFont="1" applyFill="1" applyBorder="1" applyAlignment="1" applyProtection="1">
      <alignment horizontal="center" vertical="center"/>
      <protection locked="0"/>
    </xf>
    <xf numFmtId="183" fontId="3" fillId="5" borderId="29" xfId="6" applyNumberFormat="1" applyFont="1" applyFill="1" applyBorder="1" applyAlignment="1" applyProtection="1">
      <alignment horizontal="center" vertical="center"/>
      <protection locked="0"/>
    </xf>
    <xf numFmtId="0" fontId="8" fillId="2" borderId="100" xfId="0" applyFont="1" applyFill="1" applyBorder="1" applyAlignment="1" applyProtection="1">
      <alignment horizontal="center" vertical="center" shrinkToFit="1"/>
      <protection locked="0"/>
    </xf>
    <xf numFmtId="181" fontId="8" fillId="2" borderId="35" xfId="0"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8" fillId="6" borderId="30" xfId="0" applyFont="1" applyFill="1" applyBorder="1" applyAlignment="1" applyProtection="1">
      <alignment horizontal="left" vertical="center" wrapText="1"/>
      <protection locked="0"/>
    </xf>
    <xf numFmtId="189" fontId="8" fillId="2" borderId="30" xfId="0" applyNumberFormat="1" applyFont="1" applyFill="1" applyBorder="1" applyAlignment="1" applyProtection="1">
      <alignment horizontal="center" vertical="center"/>
      <protection locked="0"/>
    </xf>
    <xf numFmtId="176" fontId="8" fillId="5" borderId="30" xfId="0" applyNumberFormat="1" applyFont="1" applyFill="1" applyBorder="1" applyAlignment="1" applyProtection="1">
      <alignment horizontal="center" vertical="center"/>
      <protection locked="0"/>
    </xf>
    <xf numFmtId="0" fontId="8" fillId="2" borderId="56" xfId="0" applyFont="1" applyFill="1" applyBorder="1" applyAlignment="1" applyProtection="1">
      <alignment horizontal="center" vertical="center" shrinkToFit="1"/>
      <protection locked="0"/>
    </xf>
    <xf numFmtId="181" fontId="8" fillId="2" borderId="30" xfId="0"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183" fontId="3" fillId="5" borderId="85" xfId="6" applyNumberFormat="1" applyFont="1" applyFill="1" applyBorder="1" applyAlignment="1" applyProtection="1">
      <alignment horizontal="center" vertical="center"/>
      <protection locked="0"/>
    </xf>
    <xf numFmtId="0" fontId="3" fillId="2" borderId="65" xfId="2" applyNumberFormat="1" applyFont="1" applyFill="1" applyBorder="1" applyAlignment="1" applyProtection="1">
      <alignment horizontal="left" vertical="center" wrapText="1"/>
      <protection locked="0"/>
    </xf>
    <xf numFmtId="176" fontId="3" fillId="5" borderId="60" xfId="3" applyNumberFormat="1" applyFont="1" applyFill="1" applyBorder="1" applyAlignment="1" applyProtection="1">
      <alignment horizontal="center" vertical="center" wrapText="1"/>
      <protection locked="0"/>
    </xf>
    <xf numFmtId="177" fontId="6" fillId="5" borderId="81" xfId="6" applyNumberFormat="1" applyFont="1" applyFill="1" applyBorder="1" applyAlignment="1" applyProtection="1">
      <alignment horizontal="center" vertical="center"/>
      <protection locked="0"/>
    </xf>
    <xf numFmtId="176" fontId="8" fillId="5" borderId="2" xfId="0" applyNumberFormat="1" applyFont="1" applyFill="1" applyBorder="1" applyAlignment="1" applyProtection="1">
      <alignment horizontal="center" vertical="center"/>
      <protection locked="0"/>
    </xf>
    <xf numFmtId="177" fontId="6" fillId="5" borderId="85" xfId="6" applyNumberFormat="1" applyFont="1" applyFill="1" applyBorder="1" applyAlignment="1" applyProtection="1">
      <alignment horizontal="center" vertical="center"/>
      <protection locked="0"/>
    </xf>
    <xf numFmtId="0" fontId="6" fillId="5" borderId="64" xfId="2" applyFont="1" applyFill="1" applyBorder="1" applyAlignment="1" applyProtection="1">
      <alignment horizontal="center" vertical="center" wrapText="1"/>
    </xf>
    <xf numFmtId="38" fontId="6" fillId="2" borderId="25" xfId="2" applyNumberFormat="1" applyFont="1" applyFill="1" applyBorder="1" applyAlignment="1" applyProtection="1">
      <alignment horizontal="center" vertical="center" wrapText="1"/>
    </xf>
    <xf numFmtId="38" fontId="15" fillId="2" borderId="26" xfId="1" applyNumberFormat="1" applyFont="1" applyFill="1" applyBorder="1" applyAlignment="1" applyProtection="1">
      <alignment horizontal="right" vertical="center"/>
    </xf>
    <xf numFmtId="38" fontId="6" fillId="2" borderId="26" xfId="2" applyNumberFormat="1" applyFont="1" applyFill="1" applyBorder="1" applyAlignment="1" applyProtection="1">
      <alignment horizontal="center" vertical="center" wrapText="1"/>
    </xf>
    <xf numFmtId="38" fontId="6" fillId="2" borderId="37" xfId="2" applyNumberFormat="1" applyFont="1" applyFill="1" applyBorder="1" applyAlignment="1" applyProtection="1">
      <alignment horizontal="center" vertical="center" wrapText="1"/>
    </xf>
    <xf numFmtId="0" fontId="15" fillId="5" borderId="25" xfId="0" applyFont="1" applyFill="1" applyBorder="1" applyAlignment="1" applyProtection="1">
      <alignment horizontal="center" vertical="center"/>
    </xf>
    <xf numFmtId="38" fontId="15" fillId="5" borderId="92" xfId="1" applyFont="1" applyFill="1" applyBorder="1" applyAlignment="1" applyProtection="1">
      <alignment horizontal="center" vertical="center"/>
    </xf>
    <xf numFmtId="0" fontId="6" fillId="5" borderId="66" xfId="2" applyFont="1" applyFill="1" applyBorder="1" applyAlignment="1" applyProtection="1">
      <alignment horizontal="center" vertical="center" wrapText="1"/>
    </xf>
    <xf numFmtId="38" fontId="6" fillId="2" borderId="14" xfId="2" applyNumberFormat="1" applyFont="1" applyFill="1" applyBorder="1" applyAlignment="1" applyProtection="1">
      <alignment horizontal="right" vertical="center" wrapText="1"/>
    </xf>
    <xf numFmtId="38" fontId="15" fillId="2" borderId="5" xfId="1" applyNumberFormat="1" applyFont="1" applyFill="1" applyBorder="1" applyAlignment="1" applyProtection="1">
      <alignment horizontal="right" vertical="center"/>
    </xf>
    <xf numFmtId="38" fontId="15" fillId="2" borderId="5" xfId="4" applyNumberFormat="1" applyFont="1" applyFill="1" applyBorder="1" applyAlignment="1" applyProtection="1">
      <alignment horizontal="right" vertical="center" wrapText="1"/>
    </xf>
    <xf numFmtId="38" fontId="15" fillId="2" borderId="5" xfId="0" applyNumberFormat="1" applyFont="1" applyFill="1" applyBorder="1" applyAlignment="1" applyProtection="1">
      <alignment horizontal="right" vertical="center"/>
    </xf>
    <xf numFmtId="38" fontId="6" fillId="2" borderId="5" xfId="2" applyNumberFormat="1" applyFont="1" applyFill="1" applyBorder="1" applyAlignment="1" applyProtection="1">
      <alignment horizontal="right" vertical="center" wrapText="1"/>
    </xf>
    <xf numFmtId="38" fontId="6" fillId="2" borderId="15" xfId="2" applyNumberFormat="1" applyFont="1" applyFill="1" applyBorder="1" applyAlignment="1" applyProtection="1">
      <alignment horizontal="center" vertical="center" wrapText="1"/>
    </xf>
    <xf numFmtId="0" fontId="15" fillId="5" borderId="14" xfId="0" applyFont="1" applyFill="1" applyBorder="1" applyAlignment="1" applyProtection="1">
      <alignment horizontal="center" vertical="center"/>
    </xf>
    <xf numFmtId="38" fontId="15" fillId="5" borderId="90" xfId="1" applyFont="1" applyFill="1" applyBorder="1" applyAlignment="1" applyProtection="1">
      <alignment horizontal="center" vertical="center"/>
    </xf>
    <xf numFmtId="38" fontId="6" fillId="2" borderId="14" xfId="2" applyNumberFormat="1" applyFont="1" applyFill="1" applyBorder="1" applyAlignment="1" applyProtection="1">
      <alignment horizontal="center" vertical="center" wrapText="1"/>
    </xf>
    <xf numFmtId="38" fontId="6" fillId="2" borderId="5" xfId="2" applyNumberFormat="1" applyFont="1" applyFill="1" applyBorder="1" applyAlignment="1" applyProtection="1">
      <alignment horizontal="center" vertical="center" wrapText="1"/>
    </xf>
    <xf numFmtId="0" fontId="6" fillId="5" borderId="65" xfId="2" applyFont="1" applyFill="1" applyBorder="1" applyAlignment="1" applyProtection="1">
      <alignment horizontal="center" vertical="center" wrapText="1"/>
    </xf>
    <xf numFmtId="38" fontId="6" fillId="2" borderId="16" xfId="2" applyNumberFormat="1" applyFont="1" applyFill="1" applyBorder="1" applyAlignment="1" applyProtection="1">
      <alignment horizontal="center" vertical="center" wrapText="1"/>
    </xf>
    <xf numFmtId="38" fontId="15" fillId="2" borderId="17" xfId="1" applyNumberFormat="1" applyFont="1" applyFill="1" applyBorder="1" applyAlignment="1" applyProtection="1">
      <alignment horizontal="right" vertical="center"/>
    </xf>
    <xf numFmtId="38" fontId="6" fillId="2" borderId="17" xfId="2" applyNumberFormat="1" applyFont="1" applyFill="1" applyBorder="1" applyAlignment="1" applyProtection="1">
      <alignment horizontal="center" vertical="center" wrapText="1"/>
    </xf>
    <xf numFmtId="38" fontId="6" fillId="2" borderId="18" xfId="2" applyNumberFormat="1" applyFont="1" applyFill="1" applyBorder="1" applyAlignment="1" applyProtection="1">
      <alignment horizontal="center" vertical="center" wrapText="1"/>
    </xf>
    <xf numFmtId="0" fontId="15" fillId="5" borderId="16" xfId="0" applyFont="1" applyFill="1" applyBorder="1" applyAlignment="1" applyProtection="1">
      <alignment horizontal="center" vertical="center"/>
    </xf>
    <xf numFmtId="38" fontId="15" fillId="5" borderId="91" xfId="1" applyFont="1" applyFill="1" applyBorder="1" applyAlignment="1" applyProtection="1">
      <alignment horizontal="center" vertical="center"/>
    </xf>
    <xf numFmtId="0" fontId="18" fillId="5" borderId="97" xfId="0" applyFont="1" applyFill="1" applyBorder="1" applyAlignment="1" applyProtection="1">
      <alignment horizontal="center" vertical="center" shrinkToFit="1"/>
      <protection locked="0"/>
    </xf>
    <xf numFmtId="0" fontId="18" fillId="5" borderId="117" xfId="0" applyFont="1" applyFill="1" applyBorder="1" applyAlignment="1" applyProtection="1">
      <alignment horizontal="center" vertical="center" shrinkToFit="1"/>
      <protection locked="0"/>
    </xf>
    <xf numFmtId="177" fontId="18" fillId="5" borderId="64" xfId="6" applyNumberFormat="1"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wrapText="1"/>
      <protection locked="0"/>
    </xf>
    <xf numFmtId="181" fontId="18" fillId="5" borderId="120" xfId="0" applyNumberFormat="1" applyFont="1" applyFill="1" applyBorder="1" applyAlignment="1" applyProtection="1">
      <alignment horizontal="center" vertical="center"/>
      <protection locked="0"/>
    </xf>
    <xf numFmtId="0" fontId="18" fillId="5" borderId="101" xfId="0" applyFont="1" applyFill="1" applyBorder="1" applyAlignment="1" applyProtection="1">
      <alignment horizontal="center" vertical="center" shrinkToFit="1"/>
      <protection locked="0"/>
    </xf>
    <xf numFmtId="187" fontId="18" fillId="5" borderId="120" xfId="0" applyNumberFormat="1" applyFont="1" applyFill="1" applyBorder="1" applyAlignment="1" applyProtection="1">
      <alignment horizontal="center" vertical="center"/>
      <protection locked="0"/>
    </xf>
    <xf numFmtId="0" fontId="18" fillId="5" borderId="121" xfId="0" applyFont="1" applyFill="1" applyBorder="1" applyAlignment="1" applyProtection="1">
      <alignment horizontal="center" vertical="center" shrinkToFit="1"/>
      <protection locked="0"/>
    </xf>
    <xf numFmtId="177" fontId="18" fillId="5" borderId="66" xfId="6" applyNumberFormat="1" applyFont="1" applyFill="1" applyBorder="1" applyAlignment="1" applyProtection="1">
      <alignment horizontal="center" vertical="center"/>
      <protection locked="0"/>
    </xf>
    <xf numFmtId="0" fontId="18" fillId="5" borderId="98" xfId="0" applyFont="1" applyFill="1" applyBorder="1" applyAlignment="1" applyProtection="1">
      <alignment horizontal="center" vertical="center" shrinkToFit="1"/>
      <protection locked="0"/>
    </xf>
    <xf numFmtId="0" fontId="18" fillId="5" borderId="118"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wrapText="1"/>
      <protection locked="0"/>
    </xf>
    <xf numFmtId="0" fontId="8" fillId="6" borderId="5" xfId="0" applyFont="1" applyFill="1" applyBorder="1" applyAlignment="1" applyProtection="1">
      <alignment horizontal="left" vertical="center" wrapText="1"/>
      <protection locked="0"/>
    </xf>
    <xf numFmtId="177" fontId="3" fillId="5" borderId="66" xfId="6" applyNumberFormat="1" applyFont="1" applyFill="1" applyBorder="1" applyAlignment="1" applyProtection="1">
      <alignment horizontal="center" vertical="center"/>
      <protection locked="0"/>
    </xf>
    <xf numFmtId="0" fontId="8" fillId="6" borderId="34" xfId="0" applyFont="1" applyFill="1" applyBorder="1" applyAlignment="1" applyProtection="1">
      <alignment horizontal="left" vertical="center" wrapText="1"/>
      <protection locked="0"/>
    </xf>
    <xf numFmtId="181" fontId="18" fillId="5" borderId="107" xfId="0" applyNumberFormat="1" applyFont="1" applyFill="1" applyBorder="1" applyAlignment="1" applyProtection="1">
      <alignment horizontal="center" vertical="center"/>
      <protection locked="0"/>
    </xf>
    <xf numFmtId="0" fontId="18" fillId="5" borderId="56" xfId="0" applyFont="1" applyFill="1" applyBorder="1" applyAlignment="1" applyProtection="1">
      <alignment horizontal="center" vertical="center" shrinkToFit="1"/>
      <protection locked="0"/>
    </xf>
    <xf numFmtId="187" fontId="18" fillId="5" borderId="107" xfId="0" applyNumberFormat="1" applyFont="1" applyFill="1" applyBorder="1" applyAlignment="1" applyProtection="1">
      <alignment horizontal="center" vertical="center"/>
      <protection locked="0"/>
    </xf>
    <xf numFmtId="0" fontId="18" fillId="5" borderId="119" xfId="0" applyFont="1" applyFill="1" applyBorder="1" applyAlignment="1" applyProtection="1">
      <alignment horizontal="center" vertical="center" shrinkToFit="1"/>
      <protection locked="0"/>
    </xf>
    <xf numFmtId="177" fontId="3" fillId="5" borderId="94" xfId="6" applyNumberFormat="1" applyFont="1" applyFill="1" applyBorder="1" applyAlignment="1" applyProtection="1">
      <alignment horizontal="center" vertical="center"/>
      <protection locked="0"/>
    </xf>
    <xf numFmtId="0" fontId="3" fillId="2" borderId="95" xfId="2" applyFont="1" applyFill="1" applyBorder="1" applyAlignment="1" applyProtection="1">
      <alignment horizontal="left" vertical="center" wrapText="1"/>
      <protection locked="0"/>
    </xf>
    <xf numFmtId="0" fontId="8" fillId="2" borderId="21"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left" vertical="center" wrapText="1"/>
      <protection locked="0"/>
    </xf>
    <xf numFmtId="0" fontId="8" fillId="2" borderId="57" xfId="0" applyFont="1" applyFill="1" applyBorder="1" applyAlignment="1" applyProtection="1">
      <alignment horizontal="center" vertical="center" shrinkToFit="1"/>
      <protection locked="0"/>
    </xf>
    <xf numFmtId="188" fontId="8" fillId="2" borderId="10" xfId="0" applyNumberFormat="1" applyFont="1" applyFill="1" applyBorder="1" applyAlignment="1" applyProtection="1">
      <alignment horizontal="center" vertical="center"/>
      <protection locked="0"/>
    </xf>
    <xf numFmtId="0" fontId="3" fillId="2" borderId="52" xfId="2" applyNumberFormat="1" applyFont="1" applyFill="1" applyBorder="1" applyAlignment="1" applyProtection="1">
      <alignment horizontal="center" vertical="center"/>
      <protection locked="0"/>
    </xf>
    <xf numFmtId="177" fontId="3" fillId="5" borderId="68" xfId="6" applyNumberFormat="1" applyFont="1" applyFill="1" applyBorder="1" applyAlignment="1" applyProtection="1">
      <alignment horizontal="center" vertical="center"/>
      <protection locked="0"/>
    </xf>
    <xf numFmtId="0" fontId="3" fillId="2" borderId="89" xfId="2" applyFont="1" applyFill="1" applyBorder="1" applyAlignment="1" applyProtection="1">
      <alignment horizontal="left" vertical="center" wrapText="1"/>
      <protection locked="0"/>
    </xf>
    <xf numFmtId="0" fontId="8" fillId="2" borderId="58" xfId="0" applyFont="1" applyFill="1" applyBorder="1" applyAlignment="1" applyProtection="1">
      <alignment horizontal="center" vertical="center" shrinkToFit="1"/>
      <protection locked="0"/>
    </xf>
    <xf numFmtId="188" fontId="8" fillId="2" borderId="2" xfId="0" applyNumberFormat="1" applyFont="1" applyFill="1" applyBorder="1" applyAlignment="1" applyProtection="1">
      <alignment horizontal="center" vertical="center"/>
      <protection locked="0"/>
    </xf>
    <xf numFmtId="0" fontId="3" fillId="2" borderId="1" xfId="2" applyNumberFormat="1" applyFont="1" applyFill="1" applyBorder="1" applyAlignment="1" applyProtection="1">
      <alignment horizontal="center" vertical="center"/>
      <protection locked="0"/>
    </xf>
    <xf numFmtId="0" fontId="8" fillId="6" borderId="17"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shrinkToFit="1"/>
      <protection locked="0"/>
    </xf>
    <xf numFmtId="188" fontId="8" fillId="2" borderId="30" xfId="0" applyNumberFormat="1" applyFont="1" applyFill="1" applyBorder="1" applyAlignment="1" applyProtection="1">
      <alignment horizontal="center" vertical="center"/>
      <protection locked="0"/>
    </xf>
    <xf numFmtId="0" fontId="3" fillId="2" borderId="54" xfId="2" applyNumberFormat="1" applyFont="1" applyFill="1" applyBorder="1" applyAlignment="1" applyProtection="1">
      <alignment horizontal="center" vertical="center"/>
      <protection locked="0"/>
    </xf>
    <xf numFmtId="177" fontId="3" fillId="5" borderId="65" xfId="6" applyNumberFormat="1" applyFont="1" applyFill="1" applyBorder="1" applyAlignment="1" applyProtection="1">
      <alignment horizontal="center" vertical="center"/>
      <protection locked="0"/>
    </xf>
    <xf numFmtId="181" fontId="18" fillId="5" borderId="122" xfId="0" applyNumberFormat="1" applyFont="1" applyFill="1" applyBorder="1" applyAlignment="1" applyProtection="1">
      <alignment horizontal="center" vertical="center"/>
      <protection locked="0"/>
    </xf>
    <xf numFmtId="187" fontId="18" fillId="5" borderId="122" xfId="0" applyNumberFormat="1" applyFont="1" applyFill="1" applyBorder="1" applyAlignment="1" applyProtection="1">
      <alignment horizontal="center" vertical="center"/>
      <protection locked="0"/>
    </xf>
    <xf numFmtId="0" fontId="18" fillId="5" borderId="123" xfId="0" applyFont="1" applyFill="1" applyBorder="1" applyAlignment="1" applyProtection="1">
      <alignment horizontal="center" vertical="center" shrinkToFit="1"/>
      <protection locked="0"/>
    </xf>
    <xf numFmtId="183" fontId="18" fillId="5" borderId="64" xfId="6" applyNumberFormat="1" applyFont="1" applyFill="1" applyBorder="1" applyAlignment="1" applyProtection="1">
      <alignment horizontal="center" vertical="center"/>
      <protection locked="0"/>
    </xf>
    <xf numFmtId="183" fontId="18" fillId="5" borderId="66" xfId="6" applyNumberFormat="1" applyFont="1" applyFill="1" applyBorder="1" applyAlignment="1" applyProtection="1">
      <alignment horizontal="center" vertical="center"/>
      <protection locked="0"/>
    </xf>
    <xf numFmtId="183" fontId="3" fillId="5" borderId="66" xfId="6" applyNumberFormat="1" applyFont="1" applyFill="1" applyBorder="1" applyAlignment="1" applyProtection="1">
      <alignment horizontal="center" vertical="center"/>
      <protection locked="0"/>
    </xf>
    <xf numFmtId="183" fontId="3" fillId="5" borderId="94" xfId="6" applyNumberFormat="1" applyFont="1" applyFill="1" applyBorder="1" applyAlignment="1" applyProtection="1">
      <alignment horizontal="center" vertical="center"/>
      <protection locked="0"/>
    </xf>
    <xf numFmtId="182" fontId="8" fillId="2" borderId="10" xfId="0" applyNumberFormat="1" applyFont="1" applyFill="1" applyBorder="1" applyAlignment="1" applyProtection="1">
      <alignment horizontal="center" vertical="center"/>
      <protection locked="0"/>
    </xf>
    <xf numFmtId="183" fontId="3" fillId="5" borderId="68" xfId="6" applyNumberFormat="1" applyFont="1" applyFill="1" applyBorder="1" applyAlignment="1" applyProtection="1">
      <alignment horizontal="center" vertical="center"/>
      <protection locked="0"/>
    </xf>
    <xf numFmtId="182" fontId="8" fillId="2" borderId="2" xfId="0" applyNumberFormat="1" applyFont="1" applyFill="1" applyBorder="1" applyAlignment="1" applyProtection="1">
      <alignment horizontal="center" vertical="center"/>
      <protection locked="0"/>
    </xf>
    <xf numFmtId="182" fontId="8" fillId="2" borderId="30" xfId="0" applyNumberFormat="1" applyFont="1" applyFill="1" applyBorder="1" applyAlignment="1" applyProtection="1">
      <alignment horizontal="center" vertical="center"/>
      <protection locked="0"/>
    </xf>
    <xf numFmtId="183" fontId="3" fillId="5" borderId="65" xfId="6" applyNumberFormat="1" applyFont="1" applyFill="1" applyBorder="1" applyAlignment="1" applyProtection="1">
      <alignment horizontal="center" vertical="center"/>
      <protection locked="0"/>
    </xf>
    <xf numFmtId="179" fontId="3" fillId="5" borderId="60" xfId="3" applyNumberFormat="1" applyFont="1" applyFill="1" applyBorder="1" applyAlignment="1" applyProtection="1">
      <alignment horizontal="center" vertical="center" wrapText="1"/>
      <protection locked="0"/>
    </xf>
    <xf numFmtId="0" fontId="8" fillId="5" borderId="98" xfId="0" applyFont="1" applyFill="1" applyBorder="1" applyAlignment="1" applyProtection="1">
      <alignment horizontal="center" vertical="center" shrinkToFit="1"/>
      <protection locked="0"/>
    </xf>
    <xf numFmtId="180" fontId="18" fillId="2" borderId="52" xfId="0" applyNumberFormat="1" applyFont="1" applyFill="1" applyBorder="1" applyAlignment="1" applyProtection="1">
      <alignment horizontal="right" vertical="center"/>
      <protection locked="0"/>
    </xf>
    <xf numFmtId="0" fontId="14" fillId="0" borderId="0" xfId="0" applyFont="1">
      <alignment vertical="center"/>
    </xf>
    <xf numFmtId="0" fontId="6" fillId="0" borderId="0" xfId="0" applyFont="1">
      <alignment vertical="center"/>
    </xf>
    <xf numFmtId="0" fontId="33" fillId="0" borderId="0" xfId="0" applyFont="1">
      <alignment vertical="center"/>
    </xf>
    <xf numFmtId="0" fontId="40" fillId="0" borderId="0" xfId="0" applyFont="1" applyBorder="1" applyAlignment="1">
      <alignment vertical="top" wrapText="1"/>
    </xf>
    <xf numFmtId="0" fontId="17" fillId="0" borderId="0" xfId="0" applyFont="1" applyProtection="1">
      <alignment vertical="center"/>
      <protection locked="0"/>
    </xf>
    <xf numFmtId="0" fontId="3" fillId="3" borderId="80"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89"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96"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9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90"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91" xfId="0" applyFont="1" applyFill="1" applyBorder="1" applyAlignment="1" applyProtection="1">
      <alignment horizontal="left" vertical="center" wrapText="1"/>
      <protection locked="0"/>
    </xf>
    <xf numFmtId="0" fontId="3" fillId="2" borderId="85"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89" xfId="0" applyFont="1" applyFill="1" applyBorder="1" applyAlignment="1">
      <alignment horizontal="center" vertical="center"/>
    </xf>
    <xf numFmtId="0" fontId="8" fillId="0" borderId="35" xfId="9" applyFont="1" applyBorder="1" applyAlignment="1">
      <alignment horizontal="center" vertical="center"/>
    </xf>
    <xf numFmtId="0" fontId="8" fillId="0" borderId="20" xfId="9" applyFont="1" applyBorder="1" applyAlignment="1">
      <alignment horizontal="center" vertical="center"/>
    </xf>
    <xf numFmtId="0" fontId="8" fillId="0" borderId="95" xfId="9" applyFont="1" applyBorder="1" applyAlignment="1">
      <alignment horizontal="center" vertical="center"/>
    </xf>
    <xf numFmtId="0" fontId="8" fillId="0" borderId="30" xfId="9" applyFont="1" applyBorder="1" applyAlignment="1">
      <alignment horizontal="center" vertical="center"/>
    </xf>
    <xf numFmtId="0" fontId="8" fillId="0" borderId="54" xfId="9" applyFont="1" applyBorder="1" applyAlignment="1">
      <alignment horizontal="center" vertical="center"/>
    </xf>
    <xf numFmtId="0" fontId="8" fillId="0" borderId="91" xfId="9" applyFont="1" applyBorder="1" applyAlignment="1">
      <alignment horizontal="center" vertical="center"/>
    </xf>
    <xf numFmtId="180" fontId="3" fillId="5" borderId="2" xfId="0" applyNumberFormat="1" applyFont="1" applyFill="1" applyBorder="1" applyAlignment="1" applyProtection="1">
      <alignment horizontal="center" vertical="center" wrapText="1"/>
    </xf>
    <xf numFmtId="180" fontId="3" fillId="5" borderId="1" xfId="0" applyNumberFormat="1" applyFont="1" applyFill="1" applyBorder="1" applyAlignment="1" applyProtection="1">
      <alignment horizontal="center" vertical="center" wrapText="1"/>
    </xf>
    <xf numFmtId="180" fontId="3" fillId="5" borderId="96" xfId="0" applyNumberFormat="1" applyFont="1" applyFill="1" applyBorder="1" applyAlignment="1" applyProtection="1">
      <alignment horizontal="center" vertical="center" wrapText="1"/>
    </xf>
    <xf numFmtId="0" fontId="8" fillId="3" borderId="41" xfId="9" applyFont="1" applyFill="1" applyBorder="1" applyAlignment="1">
      <alignment horizontal="center" vertical="center"/>
    </xf>
    <xf numFmtId="0" fontId="8" fillId="3" borderId="0" xfId="9" applyFont="1" applyFill="1" applyBorder="1" applyAlignment="1">
      <alignment horizontal="center" vertical="center"/>
    </xf>
    <xf numFmtId="0" fontId="8" fillId="3" borderId="42" xfId="9" applyFont="1" applyFill="1" applyBorder="1" applyAlignment="1">
      <alignment horizontal="center" vertical="center"/>
    </xf>
    <xf numFmtId="180" fontId="3" fillId="2" borderId="2" xfId="0" applyNumberFormat="1" applyFont="1" applyFill="1" applyBorder="1" applyAlignment="1" applyProtection="1">
      <alignment horizontal="center" vertical="center" wrapText="1"/>
      <protection locked="0"/>
    </xf>
    <xf numFmtId="180" fontId="3" fillId="2" borderId="1" xfId="0" applyNumberFormat="1" applyFont="1" applyFill="1" applyBorder="1" applyAlignment="1" applyProtection="1">
      <alignment horizontal="center" vertical="center" wrapText="1"/>
      <protection locked="0"/>
    </xf>
    <xf numFmtId="180" fontId="3" fillId="2" borderId="96" xfId="0" applyNumberFormat="1" applyFont="1" applyFill="1" applyBorder="1" applyAlignment="1" applyProtection="1">
      <alignment horizontal="center" vertical="center" wrapText="1"/>
      <protection locked="0"/>
    </xf>
    <xf numFmtId="0" fontId="8" fillId="3" borderId="2" xfId="9" applyFont="1" applyFill="1" applyBorder="1" applyAlignment="1">
      <alignment horizontal="center" vertical="center" shrinkToFit="1"/>
    </xf>
    <xf numFmtId="0" fontId="8" fillId="3" borderId="1" xfId="9" applyFont="1" applyFill="1" applyBorder="1" applyAlignment="1">
      <alignment horizontal="center" vertical="center" shrinkToFit="1"/>
    </xf>
    <xf numFmtId="0" fontId="8" fillId="3" borderId="96" xfId="9" applyFont="1" applyFill="1" applyBorder="1" applyAlignment="1">
      <alignment horizontal="center" vertical="center" shrinkToFit="1"/>
    </xf>
    <xf numFmtId="0" fontId="8" fillId="3" borderId="31" xfId="9" applyFont="1" applyFill="1" applyBorder="1" applyAlignment="1">
      <alignment horizontal="center" vertical="center" shrinkToFit="1"/>
    </xf>
    <xf numFmtId="0" fontId="8" fillId="3" borderId="11" xfId="9" applyFont="1" applyFill="1" applyBorder="1" applyAlignment="1">
      <alignment horizontal="center" vertical="center" shrinkToFit="1"/>
    </xf>
    <xf numFmtId="0" fontId="8" fillId="3" borderId="2" xfId="9" applyFont="1" applyFill="1" applyBorder="1" applyAlignment="1">
      <alignment horizontal="center" vertical="center" wrapText="1"/>
    </xf>
    <xf numFmtId="0" fontId="8" fillId="3" borderId="1" xfId="9" applyFont="1" applyFill="1" applyBorder="1" applyAlignment="1">
      <alignment horizontal="center" vertical="center" wrapText="1"/>
    </xf>
    <xf numFmtId="0" fontId="8" fillId="3" borderId="96" xfId="9" applyFont="1" applyFill="1" applyBorder="1" applyAlignment="1">
      <alignment horizontal="center" vertical="center" wrapText="1"/>
    </xf>
    <xf numFmtId="0" fontId="18" fillId="6" borderId="2" xfId="0" applyFont="1" applyFill="1" applyBorder="1" applyAlignment="1" applyProtection="1">
      <alignment horizontal="center" vertical="center"/>
      <protection locked="0"/>
    </xf>
    <xf numFmtId="0" fontId="18" fillId="6" borderId="1" xfId="0" applyFont="1" applyFill="1" applyBorder="1" applyAlignment="1" applyProtection="1">
      <alignment horizontal="center" vertical="center"/>
      <protection locked="0"/>
    </xf>
    <xf numFmtId="0" fontId="18" fillId="6" borderId="90" xfId="0" applyFont="1" applyFill="1" applyBorder="1" applyAlignment="1" applyProtection="1">
      <alignment horizontal="center" vertical="center"/>
      <protection locked="0"/>
    </xf>
    <xf numFmtId="0" fontId="18" fillId="2" borderId="10" xfId="0" applyFont="1" applyFill="1" applyBorder="1" applyAlignment="1" applyProtection="1">
      <alignment horizontal="left" vertical="center"/>
      <protection locked="0"/>
    </xf>
    <xf numFmtId="0" fontId="18" fillId="2" borderId="52" xfId="0" applyFont="1" applyFill="1" applyBorder="1" applyAlignment="1" applyProtection="1">
      <alignment horizontal="left" vertical="center"/>
      <protection locked="0"/>
    </xf>
    <xf numFmtId="0" fontId="18" fillId="2" borderId="89"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protection locked="0"/>
    </xf>
    <xf numFmtId="0" fontId="18" fillId="2" borderId="1" xfId="0" applyFont="1" applyFill="1" applyBorder="1" applyAlignment="1" applyProtection="1">
      <alignment horizontal="left" vertical="center"/>
      <protection locked="0"/>
    </xf>
    <xf numFmtId="0" fontId="18" fillId="2" borderId="90" xfId="0" applyFont="1" applyFill="1" applyBorder="1" applyAlignment="1" applyProtection="1">
      <alignment horizontal="left" vertical="center"/>
      <protection locked="0"/>
    </xf>
    <xf numFmtId="14" fontId="18" fillId="2" borderId="2" xfId="0"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8" fillId="2" borderId="96" xfId="0" applyFont="1" applyFill="1" applyBorder="1" applyAlignment="1" applyProtection="1">
      <alignment horizontal="center" vertical="center"/>
      <protection locked="0"/>
    </xf>
    <xf numFmtId="0" fontId="34" fillId="0" borderId="0" xfId="0" applyFont="1" applyAlignment="1" applyProtection="1">
      <alignment horizontal="center" vertical="center"/>
    </xf>
    <xf numFmtId="0" fontId="8" fillId="3" borderId="29" xfId="9" applyFont="1" applyFill="1" applyBorder="1" applyAlignment="1">
      <alignment horizontal="center" vertical="center"/>
    </xf>
    <xf numFmtId="0" fontId="8" fillId="3" borderId="27" xfId="9" applyFont="1" applyFill="1" applyBorder="1" applyAlignment="1">
      <alignment horizontal="center" vertical="center"/>
    </xf>
    <xf numFmtId="0" fontId="8" fillId="3" borderId="82" xfId="9" applyFont="1" applyFill="1" applyBorder="1" applyAlignment="1">
      <alignment horizontal="center" vertical="center" wrapText="1"/>
    </xf>
    <xf numFmtId="0" fontId="8" fillId="3" borderId="77" xfId="9" applyFont="1" applyFill="1" applyBorder="1" applyAlignment="1">
      <alignment horizontal="center" vertical="center"/>
    </xf>
    <xf numFmtId="0" fontId="8" fillId="3" borderId="11" xfId="9" applyFont="1" applyFill="1" applyBorder="1" applyAlignment="1">
      <alignment horizontal="center" vertical="center"/>
    </xf>
    <xf numFmtId="0" fontId="18" fillId="2" borderId="2" xfId="0" applyFont="1" applyFill="1" applyBorder="1" applyAlignment="1" applyProtection="1">
      <alignment horizontal="center" vertical="center"/>
      <protection locked="0"/>
    </xf>
    <xf numFmtId="0" fontId="6" fillId="3" borderId="29" xfId="0" applyFont="1" applyFill="1" applyBorder="1" applyAlignment="1">
      <alignment horizontal="center" vertical="center"/>
    </xf>
    <xf numFmtId="0" fontId="6" fillId="3" borderId="27" xfId="0" applyFont="1" applyFill="1" applyBorder="1" applyAlignment="1">
      <alignment horizontal="center" vertical="center"/>
    </xf>
    <xf numFmtId="0" fontId="15" fillId="14" borderId="49" xfId="0" applyFont="1" applyFill="1" applyBorder="1" applyAlignment="1" applyProtection="1">
      <alignment horizontal="center" vertical="center" shrinkToFit="1"/>
      <protection locked="0"/>
    </xf>
    <xf numFmtId="0" fontId="15" fillId="14" borderId="27" xfId="0" applyFont="1" applyFill="1" applyBorder="1" applyAlignment="1" applyProtection="1">
      <alignment horizontal="center" vertical="center" shrinkToFit="1"/>
      <protection locked="0"/>
    </xf>
    <xf numFmtId="0" fontId="15" fillId="14" borderId="28" xfId="0" applyFont="1" applyFill="1" applyBorder="1" applyAlignment="1" applyProtection="1">
      <alignment horizontal="center" vertical="center" shrinkToFit="1"/>
      <protection locked="0"/>
    </xf>
    <xf numFmtId="0" fontId="40" fillId="0" borderId="29" xfId="0" applyFont="1" applyBorder="1" applyAlignment="1">
      <alignment horizontal="left" vertical="top" wrapText="1"/>
    </xf>
    <xf numFmtId="0" fontId="40" fillId="0" borderId="27" xfId="0" applyFont="1" applyBorder="1" applyAlignment="1">
      <alignment horizontal="left" vertical="top" wrapText="1"/>
    </xf>
    <xf numFmtId="0" fontId="40" fillId="0" borderId="28" xfId="0" applyFont="1" applyBorder="1" applyAlignment="1">
      <alignment horizontal="left" vertical="top" wrapText="1"/>
    </xf>
    <xf numFmtId="0" fontId="40" fillId="0" borderId="23" xfId="0" applyFont="1" applyBorder="1" applyAlignment="1">
      <alignment horizontal="left" vertical="top" wrapText="1"/>
    </xf>
    <xf numFmtId="0" fontId="40" fillId="0" borderId="19" xfId="0" applyFont="1" applyBorder="1" applyAlignment="1">
      <alignment horizontal="left" vertical="top" wrapText="1"/>
    </xf>
    <xf numFmtId="0" fontId="40" fillId="0" borderId="24" xfId="0" applyFont="1" applyBorder="1" applyAlignment="1">
      <alignment horizontal="left" vertical="top" wrapText="1"/>
    </xf>
    <xf numFmtId="0" fontId="8" fillId="3" borderId="35" xfId="9" applyFont="1" applyFill="1" applyBorder="1" applyAlignment="1">
      <alignment horizontal="center" vertical="center" textRotation="255"/>
    </xf>
    <xf numFmtId="0" fontId="8" fillId="3" borderId="20" xfId="9" applyFont="1" applyFill="1" applyBorder="1" applyAlignment="1">
      <alignment horizontal="center" vertical="center" textRotation="255"/>
    </xf>
    <xf numFmtId="0" fontId="8" fillId="3" borderId="36" xfId="9" applyFont="1" applyFill="1" applyBorder="1" applyAlignment="1">
      <alignment horizontal="center" vertical="center" textRotation="255"/>
    </xf>
    <xf numFmtId="0" fontId="8" fillId="3" borderId="41" xfId="9" applyFont="1" applyFill="1" applyBorder="1" applyAlignment="1">
      <alignment horizontal="center" vertical="center" textRotation="255"/>
    </xf>
    <xf numFmtId="0" fontId="8" fillId="3" borderId="0" xfId="9" applyFont="1" applyFill="1" applyBorder="1" applyAlignment="1">
      <alignment horizontal="center" vertical="center" textRotation="255"/>
    </xf>
    <xf numFmtId="0" fontId="8" fillId="3" borderId="42" xfId="9" applyFont="1" applyFill="1" applyBorder="1" applyAlignment="1">
      <alignment horizontal="center" vertical="center" textRotation="255"/>
    </xf>
    <xf numFmtId="0" fontId="8" fillId="3" borderId="50" xfId="9" applyFont="1" applyFill="1" applyBorder="1" applyAlignment="1">
      <alignment horizontal="center" vertical="center" textRotation="255"/>
    </xf>
    <xf numFmtId="0" fontId="8" fillId="3" borderId="19" xfId="9" applyFont="1" applyFill="1" applyBorder="1" applyAlignment="1">
      <alignment horizontal="center" vertical="center" textRotation="255"/>
    </xf>
    <xf numFmtId="0" fontId="8" fillId="3" borderId="39" xfId="9" applyFont="1" applyFill="1" applyBorder="1" applyAlignment="1">
      <alignment horizontal="center" vertical="center" textRotation="255"/>
    </xf>
    <xf numFmtId="0" fontId="3" fillId="3" borderId="80" xfId="0" applyFont="1" applyFill="1" applyBorder="1" applyAlignment="1">
      <alignment horizontal="center" vertical="center"/>
    </xf>
    <xf numFmtId="0" fontId="3" fillId="3" borderId="53" xfId="0" applyFont="1" applyFill="1" applyBorder="1" applyAlignment="1">
      <alignment horizontal="center" vertical="center"/>
    </xf>
    <xf numFmtId="0" fontId="8" fillId="3" borderId="81" xfId="9" applyFont="1" applyFill="1" applyBorder="1" applyAlignment="1">
      <alignment horizontal="center" vertical="center" textRotation="255"/>
    </xf>
    <xf numFmtId="0" fontId="8" fillId="3" borderId="13" xfId="9" applyFont="1" applyFill="1" applyBorder="1" applyAlignment="1">
      <alignment horizontal="center" vertical="center" textRotation="255"/>
    </xf>
    <xf numFmtId="0" fontId="8" fillId="3" borderId="23" xfId="9" applyFont="1" applyFill="1" applyBorder="1" applyAlignment="1">
      <alignment horizontal="center" vertical="center" textRotation="255"/>
    </xf>
    <xf numFmtId="0" fontId="8" fillId="3" borderId="5" xfId="9" applyFont="1" applyFill="1" applyBorder="1" applyAlignment="1">
      <alignment horizontal="center" vertical="center" wrapText="1"/>
    </xf>
    <xf numFmtId="0" fontId="8" fillId="3" borderId="17" xfId="9" applyFont="1" applyFill="1" applyBorder="1" applyAlignment="1">
      <alignment horizontal="center" vertical="center" wrapText="1"/>
    </xf>
    <xf numFmtId="0" fontId="8" fillId="3" borderId="30" xfId="9" applyFont="1" applyFill="1" applyBorder="1" applyAlignment="1">
      <alignment horizontal="center" vertical="center" shrinkToFit="1"/>
    </xf>
    <xf numFmtId="0" fontId="8" fillId="3" borderId="54" xfId="9" applyFont="1" applyFill="1" applyBorder="1" applyAlignment="1">
      <alignment horizontal="center" vertical="center" shrinkToFit="1"/>
    </xf>
    <xf numFmtId="0" fontId="8" fillId="3" borderId="55" xfId="9" applyFont="1" applyFill="1" applyBorder="1" applyAlignment="1">
      <alignment horizontal="center" vertical="center" shrinkToFit="1"/>
    </xf>
    <xf numFmtId="180" fontId="3" fillId="2" borderId="30" xfId="0" applyNumberFormat="1" applyFont="1" applyFill="1" applyBorder="1" applyAlignment="1" applyProtection="1">
      <alignment horizontal="center" vertical="center" wrapText="1"/>
      <protection locked="0"/>
    </xf>
    <xf numFmtId="180" fontId="3" fillId="2" borderId="54" xfId="0" applyNumberFormat="1" applyFont="1" applyFill="1" applyBorder="1" applyAlignment="1" applyProtection="1">
      <alignment horizontal="center" vertical="center" wrapText="1"/>
      <protection locked="0"/>
    </xf>
    <xf numFmtId="180" fontId="3" fillId="2" borderId="55" xfId="0"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left" vertical="center"/>
      <protection locked="0"/>
    </xf>
    <xf numFmtId="0" fontId="18" fillId="6" borderId="1" xfId="0" applyFont="1" applyFill="1" applyBorder="1" applyAlignment="1" applyProtection="1">
      <alignment horizontal="left" vertical="center"/>
      <protection locked="0"/>
    </xf>
    <xf numFmtId="0" fontId="18" fillId="6" borderId="90"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8" fillId="2" borderId="90" xfId="0" applyFont="1" applyFill="1" applyBorder="1" applyAlignment="1" applyProtection="1">
      <alignment horizontal="left" vertical="center"/>
      <protection locked="0"/>
    </xf>
    <xf numFmtId="0" fontId="3" fillId="3" borderId="35"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18" fillId="2" borderId="35" xfId="0" applyFont="1" applyFill="1" applyBorder="1" applyAlignment="1" applyProtection="1">
      <alignment horizontal="left" vertical="top" wrapText="1"/>
      <protection locked="0"/>
    </xf>
    <xf numFmtId="0" fontId="18" fillId="2" borderId="20" xfId="0" applyFont="1" applyFill="1" applyBorder="1" applyAlignment="1" applyProtection="1">
      <alignment horizontal="left" vertical="top" wrapText="1"/>
      <protection locked="0"/>
    </xf>
    <xf numFmtId="0" fontId="18" fillId="2" borderId="95" xfId="0" applyFont="1" applyFill="1" applyBorder="1" applyAlignment="1" applyProtection="1">
      <alignment horizontal="left" vertical="top" wrapText="1"/>
      <protection locked="0"/>
    </xf>
    <xf numFmtId="0" fontId="18" fillId="2" borderId="50" xfId="0" applyFont="1" applyFill="1" applyBorder="1" applyAlignment="1" applyProtection="1">
      <alignment horizontal="left" vertical="top" wrapText="1"/>
      <protection locked="0"/>
    </xf>
    <xf numFmtId="0" fontId="18" fillId="2" borderId="19" xfId="0" applyFont="1" applyFill="1" applyBorder="1" applyAlignment="1" applyProtection="1">
      <alignment horizontal="left" vertical="top" wrapText="1"/>
      <protection locked="0"/>
    </xf>
    <xf numFmtId="0" fontId="18" fillId="2" borderId="24" xfId="0" applyFont="1" applyFill="1" applyBorder="1" applyAlignment="1" applyProtection="1">
      <alignment horizontal="left" vertical="top" wrapText="1"/>
      <protection locked="0"/>
    </xf>
    <xf numFmtId="0" fontId="18" fillId="6" borderId="5" xfId="0" applyFont="1" applyFill="1" applyBorder="1" applyAlignment="1" applyProtection="1">
      <alignment horizontal="center" vertical="center"/>
      <protection locked="0"/>
    </xf>
    <xf numFmtId="0" fontId="18" fillId="6" borderId="17" xfId="0" applyFont="1" applyFill="1" applyBorder="1" applyAlignment="1" applyProtection="1">
      <alignment horizontal="center" vertical="center"/>
      <protection locked="0"/>
    </xf>
    <xf numFmtId="0" fontId="8" fillId="2" borderId="5"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8" fillId="2" borderId="5" xfId="0" applyFont="1" applyFill="1" applyBorder="1" applyAlignment="1" applyProtection="1">
      <alignment horizontal="left" vertical="top" wrapText="1"/>
      <protection locked="0"/>
    </xf>
    <xf numFmtId="0" fontId="18" fillId="2" borderId="15" xfId="0" applyFont="1" applyFill="1" applyBorder="1" applyAlignment="1" applyProtection="1">
      <alignment horizontal="left" vertical="top" wrapText="1"/>
      <protection locked="0"/>
    </xf>
    <xf numFmtId="0" fontId="18" fillId="6" borderId="35" xfId="0" applyFont="1" applyFill="1" applyBorder="1" applyAlignment="1" applyProtection="1">
      <alignment horizontal="center" vertical="center" shrinkToFit="1"/>
      <protection locked="0"/>
    </xf>
    <xf numFmtId="0" fontId="18" fillId="6" borderId="20" xfId="0" applyFont="1" applyFill="1" applyBorder="1" applyAlignment="1" applyProtection="1">
      <alignment horizontal="center" vertical="center" shrinkToFit="1"/>
      <protection locked="0"/>
    </xf>
    <xf numFmtId="0" fontId="18" fillId="6" borderId="36" xfId="0" applyFont="1" applyFill="1" applyBorder="1" applyAlignment="1" applyProtection="1">
      <alignment horizontal="center" vertical="center" shrinkToFit="1"/>
      <protection locked="0"/>
    </xf>
    <xf numFmtId="0" fontId="18" fillId="6" borderId="31" xfId="0" applyFont="1" applyFill="1" applyBorder="1" applyAlignment="1" applyProtection="1">
      <alignment horizontal="center" vertical="center" shrinkToFit="1"/>
      <protection locked="0"/>
    </xf>
    <xf numFmtId="0" fontId="18" fillId="6" borderId="11" xfId="0" applyFont="1" applyFill="1" applyBorder="1" applyAlignment="1" applyProtection="1">
      <alignment horizontal="center" vertical="center" shrinkToFit="1"/>
      <protection locked="0"/>
    </xf>
    <xf numFmtId="0" fontId="18" fillId="6" borderId="32" xfId="0" applyFont="1" applyFill="1" applyBorder="1" applyAlignment="1" applyProtection="1">
      <alignment horizontal="center" vertical="center" shrinkToFit="1"/>
      <protection locked="0"/>
    </xf>
    <xf numFmtId="0" fontId="3" fillId="3" borderId="31"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18" fillId="2" borderId="31" xfId="0" applyFont="1" applyFill="1" applyBorder="1" applyAlignment="1" applyProtection="1">
      <alignment horizontal="left" vertical="top" wrapText="1"/>
      <protection locked="0"/>
    </xf>
    <xf numFmtId="0" fontId="18" fillId="2" borderId="11" xfId="0" applyFont="1" applyFill="1" applyBorder="1" applyAlignment="1" applyProtection="1">
      <alignment horizontal="left" vertical="top" wrapText="1"/>
      <protection locked="0"/>
    </xf>
    <xf numFmtId="0" fontId="18" fillId="2" borderId="92" xfId="0" applyFont="1" applyFill="1" applyBorder="1" applyAlignment="1" applyProtection="1">
      <alignment horizontal="left" vertical="top" wrapText="1"/>
      <protection locked="0"/>
    </xf>
    <xf numFmtId="0" fontId="3" fillId="3" borderId="77"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8" fillId="2" borderId="9" xfId="0" applyFont="1" applyFill="1" applyBorder="1" applyAlignment="1" applyProtection="1">
      <alignment horizontal="left" vertical="top" wrapText="1"/>
      <protection locked="0"/>
    </xf>
    <xf numFmtId="0" fontId="18" fillId="2" borderId="22"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3" fillId="3" borderId="8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8" fillId="6" borderId="35" xfId="0" applyFont="1" applyFill="1" applyBorder="1" applyAlignment="1" applyProtection="1">
      <alignment horizontal="center" vertical="center"/>
      <protection locked="0"/>
    </xf>
    <xf numFmtId="0" fontId="18" fillId="6" borderId="36" xfId="0" applyFont="1" applyFill="1" applyBorder="1" applyAlignment="1" applyProtection="1">
      <alignment horizontal="center" vertical="center"/>
      <protection locked="0"/>
    </xf>
    <xf numFmtId="0" fontId="18" fillId="6" borderId="31" xfId="0" applyFont="1" applyFill="1" applyBorder="1" applyAlignment="1" applyProtection="1">
      <alignment horizontal="center" vertical="center"/>
      <protection locked="0"/>
    </xf>
    <xf numFmtId="0" fontId="18" fillId="6" borderId="32" xfId="0" applyFont="1" applyFill="1" applyBorder="1" applyAlignment="1" applyProtection="1">
      <alignment horizontal="center" vertical="center"/>
      <protection locked="0"/>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8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7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18" fillId="6" borderId="50" xfId="0" applyFont="1" applyFill="1" applyBorder="1" applyAlignment="1" applyProtection="1">
      <alignment horizontal="center" vertical="center"/>
      <protection locked="0"/>
    </xf>
    <xf numFmtId="0" fontId="18" fillId="6" borderId="39" xfId="0" applyFont="1" applyFill="1" applyBorder="1" applyAlignment="1" applyProtection="1">
      <alignment horizontal="center" vertical="center"/>
      <protection locked="0"/>
    </xf>
    <xf numFmtId="0" fontId="8" fillId="3" borderId="50" xfId="0" applyFont="1" applyFill="1" applyBorder="1" applyAlignment="1">
      <alignment horizontal="center" vertical="center" wrapText="1"/>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8"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8" fillId="2" borderId="17" xfId="0" applyFont="1" applyFill="1" applyBorder="1" applyAlignment="1" applyProtection="1">
      <alignment horizontal="left" vertical="center" wrapText="1"/>
      <protection locked="0"/>
    </xf>
    <xf numFmtId="0" fontId="8" fillId="2" borderId="18" xfId="0" applyFont="1" applyFill="1" applyBorder="1" applyAlignment="1" applyProtection="1">
      <alignment horizontal="left" vertical="center" wrapText="1"/>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18" fillId="3" borderId="9" xfId="5" applyFont="1" applyFill="1" applyBorder="1" applyAlignment="1" applyProtection="1">
      <alignment horizontal="center" vertical="center"/>
    </xf>
    <xf numFmtId="0" fontId="18" fillId="3" borderId="5" xfId="5" applyFont="1" applyFill="1" applyBorder="1" applyAlignment="1" applyProtection="1">
      <alignment horizontal="center" vertical="center"/>
    </xf>
    <xf numFmtId="0" fontId="3" fillId="3" borderId="9" xfId="2" applyFont="1" applyFill="1" applyBorder="1" applyAlignment="1" applyProtection="1">
      <alignment horizontal="center" vertical="center" wrapText="1"/>
    </xf>
    <xf numFmtId="0" fontId="3" fillId="3" borderId="5" xfId="2" applyFont="1" applyFill="1" applyBorder="1" applyAlignment="1" applyProtection="1">
      <alignment horizontal="center" vertical="center" wrapText="1"/>
    </xf>
    <xf numFmtId="0" fontId="3" fillId="3" borderId="17" xfId="2" applyFont="1" applyFill="1" applyBorder="1" applyAlignment="1" applyProtection="1">
      <alignment horizontal="center" vertical="center" wrapText="1"/>
    </xf>
    <xf numFmtId="0" fontId="3" fillId="3" borderId="22" xfId="2" applyFont="1" applyFill="1" applyBorder="1" applyAlignment="1" applyProtection="1">
      <alignment horizontal="center" vertical="center" wrapText="1"/>
    </xf>
    <xf numFmtId="0" fontId="3" fillId="3" borderId="15"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8" fillId="3" borderId="80" xfId="0" applyFont="1" applyFill="1" applyBorder="1" applyAlignment="1" applyProtection="1">
      <alignment horizontal="center" vertical="center" wrapText="1"/>
    </xf>
    <xf numFmtId="0" fontId="8" fillId="3" borderId="89" xfId="0" applyFont="1" applyFill="1" applyBorder="1" applyAlignment="1" applyProtection="1">
      <alignment horizontal="center" vertical="center" wrapText="1"/>
    </xf>
    <xf numFmtId="0" fontId="8" fillId="3" borderId="84" xfId="0" applyFont="1" applyFill="1" applyBorder="1" applyAlignment="1" applyProtection="1">
      <alignment horizontal="center" vertical="center" wrapText="1"/>
    </xf>
    <xf numFmtId="0" fontId="8" fillId="3" borderId="51" xfId="0" applyFont="1" applyFill="1" applyBorder="1" applyAlignment="1" applyProtection="1">
      <alignment horizontal="center" vertical="center" wrapText="1"/>
    </xf>
    <xf numFmtId="0" fontId="8" fillId="3" borderId="93" xfId="0" applyFont="1" applyFill="1" applyBorder="1" applyAlignment="1" applyProtection="1">
      <alignment horizontal="center" vertical="center"/>
    </xf>
    <xf numFmtId="0" fontId="8" fillId="3" borderId="88" xfId="0" applyFont="1" applyFill="1" applyBorder="1" applyAlignment="1" applyProtection="1">
      <alignment horizontal="center" vertical="center"/>
    </xf>
    <xf numFmtId="0" fontId="8" fillId="3" borderId="27" xfId="4" applyFont="1" applyFill="1" applyBorder="1" applyAlignment="1" applyProtection="1">
      <alignment horizontal="center" vertical="center" wrapText="1"/>
    </xf>
    <xf numFmtId="0" fontId="8" fillId="3" borderId="11" xfId="4" applyFont="1" applyFill="1" applyBorder="1" applyAlignment="1" applyProtection="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89" xfId="2" applyFont="1" applyFill="1" applyBorder="1" applyAlignment="1" applyProtection="1">
      <alignment horizontal="center" vertical="center"/>
    </xf>
    <xf numFmtId="0" fontId="3" fillId="3" borderId="90" xfId="2" applyFont="1" applyFill="1" applyBorder="1" applyAlignment="1" applyProtection="1">
      <alignment horizontal="center" vertical="center"/>
    </xf>
    <xf numFmtId="0" fontId="3" fillId="3" borderId="91" xfId="2" applyFont="1" applyFill="1" applyBorder="1" applyAlignment="1" applyProtection="1">
      <alignment horizontal="center" vertical="center"/>
    </xf>
    <xf numFmtId="0" fontId="3" fillId="3" borderId="63" xfId="2" applyFont="1" applyFill="1" applyBorder="1" applyAlignment="1" applyProtection="1">
      <alignment horizontal="center" vertical="center"/>
    </xf>
    <xf numFmtId="0" fontId="3" fillId="3" borderId="64" xfId="2" applyFont="1" applyFill="1" applyBorder="1" applyAlignment="1" applyProtection="1">
      <alignment horizontal="center" vertical="center"/>
    </xf>
    <xf numFmtId="0" fontId="3" fillId="3" borderId="21" xfId="2" applyFont="1" applyFill="1" applyBorder="1" applyAlignment="1" applyProtection="1">
      <alignment horizontal="center" vertical="center" wrapText="1"/>
    </xf>
    <xf numFmtId="0" fontId="3" fillId="3" borderId="14" xfId="2" applyFont="1" applyFill="1" applyBorder="1" applyAlignment="1" applyProtection="1">
      <alignment horizontal="center" vertical="center" wrapText="1"/>
    </xf>
    <xf numFmtId="0" fontId="3" fillId="3" borderId="16" xfId="2" applyFont="1" applyFill="1" applyBorder="1" applyAlignment="1" applyProtection="1">
      <alignment horizontal="center" vertical="center" wrapText="1"/>
    </xf>
    <xf numFmtId="0" fontId="3" fillId="3" borderId="21" xfId="3" applyFont="1" applyFill="1" applyBorder="1" applyAlignment="1" applyProtection="1">
      <alignment horizontal="center" vertical="center" wrapText="1"/>
    </xf>
    <xf numFmtId="0" fontId="3" fillId="3" borderId="14" xfId="3" applyFont="1" applyFill="1" applyBorder="1" applyAlignment="1" applyProtection="1">
      <alignment horizontal="center" vertical="center" wrapText="1"/>
    </xf>
    <xf numFmtId="0" fontId="3" fillId="3" borderId="16" xfId="3" applyFont="1" applyFill="1" applyBorder="1" applyAlignment="1" applyProtection="1">
      <alignment horizontal="center" vertical="center" wrapText="1"/>
    </xf>
    <xf numFmtId="0" fontId="3" fillId="3" borderId="49" xfId="2" applyFont="1" applyFill="1" applyBorder="1" applyAlignment="1" applyProtection="1">
      <alignment horizontal="center" vertical="center"/>
    </xf>
    <xf numFmtId="0" fontId="3" fillId="3" borderId="41" xfId="2" applyFont="1" applyFill="1" applyBorder="1" applyAlignment="1" applyProtection="1">
      <alignment horizontal="center" vertical="center"/>
    </xf>
    <xf numFmtId="0" fontId="3" fillId="3" borderId="50" xfId="2" applyFont="1" applyFill="1" applyBorder="1" applyAlignment="1" applyProtection="1">
      <alignment horizontal="center" vertical="center"/>
    </xf>
    <xf numFmtId="0" fontId="8" fillId="3" borderId="49" xfId="4" applyFont="1" applyFill="1" applyBorder="1" applyAlignment="1" applyProtection="1">
      <alignment horizontal="center" vertical="center" wrapText="1"/>
    </xf>
    <xf numFmtId="0" fontId="8" fillId="3" borderId="38" xfId="4" applyFont="1" applyFill="1" applyBorder="1" applyAlignment="1" applyProtection="1">
      <alignment horizontal="center" vertical="center" wrapText="1"/>
    </xf>
    <xf numFmtId="0" fontId="8" fillId="3" borderId="31" xfId="4" applyFont="1" applyFill="1" applyBorder="1" applyAlignment="1" applyProtection="1">
      <alignment horizontal="center" vertical="center" wrapText="1"/>
    </xf>
    <xf numFmtId="0" fontId="8" fillId="3" borderId="32" xfId="4" applyFont="1" applyFill="1" applyBorder="1" applyAlignment="1" applyProtection="1">
      <alignment horizontal="center" vertical="center" wrapText="1"/>
    </xf>
    <xf numFmtId="0" fontId="3" fillId="3" borderId="124" xfId="2" applyFont="1" applyFill="1" applyBorder="1" applyAlignment="1" applyProtection="1">
      <alignment horizontal="center" vertical="center" wrapText="1"/>
    </xf>
    <xf numFmtId="0" fontId="3" fillId="3" borderId="125" xfId="2" applyFont="1" applyFill="1" applyBorder="1" applyAlignment="1" applyProtection="1">
      <alignment horizontal="center" vertical="center" wrapText="1"/>
    </xf>
    <xf numFmtId="0" fontId="3" fillId="3" borderId="40" xfId="2" applyFont="1" applyFill="1" applyBorder="1" applyAlignment="1" applyProtection="1">
      <alignment horizontal="center" vertical="center" wrapText="1"/>
    </xf>
    <xf numFmtId="0" fontId="8" fillId="3" borderId="61" xfId="0" applyFont="1" applyFill="1" applyBorder="1" applyAlignment="1" applyProtection="1">
      <alignment horizontal="center" vertical="center" wrapText="1"/>
    </xf>
    <xf numFmtId="0" fontId="8" fillId="3" borderId="62" xfId="0" applyFont="1" applyFill="1" applyBorder="1" applyAlignment="1" applyProtection="1">
      <alignment horizontal="center" vertical="center" wrapText="1"/>
    </xf>
    <xf numFmtId="0" fontId="3" fillId="3" borderId="68" xfId="2" applyFont="1" applyFill="1" applyBorder="1" applyAlignment="1" applyProtection="1">
      <alignment horizontal="center" vertical="center"/>
    </xf>
    <xf numFmtId="0" fontId="3" fillId="3" borderId="66" xfId="2" applyFont="1" applyFill="1" applyBorder="1" applyAlignment="1" applyProtection="1">
      <alignment horizontal="center" vertical="center"/>
    </xf>
    <xf numFmtId="0" fontId="3" fillId="3" borderId="65" xfId="2" applyFont="1" applyFill="1" applyBorder="1" applyAlignment="1" applyProtection="1">
      <alignment horizontal="center" vertical="center"/>
    </xf>
    <xf numFmtId="0" fontId="8" fillId="3" borderId="61" xfId="0" applyFont="1" applyFill="1" applyBorder="1" applyAlignment="1" applyProtection="1">
      <alignment horizontal="center" vertical="center"/>
    </xf>
    <xf numFmtId="0" fontId="8" fillId="3" borderId="62" xfId="0" applyFont="1" applyFill="1" applyBorder="1" applyAlignment="1" applyProtection="1">
      <alignment horizontal="center" vertical="center"/>
    </xf>
    <xf numFmtId="0" fontId="42" fillId="0" borderId="0" xfId="0" applyFont="1" applyAlignment="1" applyProtection="1">
      <alignment horizontal="left" vertical="center"/>
    </xf>
    <xf numFmtId="0" fontId="43" fillId="0" borderId="13" xfId="0" applyFont="1" applyBorder="1" applyAlignment="1" applyProtection="1">
      <alignment horizontal="left" vertical="center" shrinkToFit="1"/>
    </xf>
    <xf numFmtId="0" fontId="43" fillId="0" borderId="0" xfId="0" applyFont="1" applyAlignment="1" applyProtection="1">
      <alignment horizontal="left" vertical="center" shrinkToFit="1"/>
    </xf>
    <xf numFmtId="0" fontId="3" fillId="3" borderId="49" xfId="0" applyFont="1" applyFill="1" applyBorder="1" applyAlignment="1" applyProtection="1">
      <alignment horizontal="center" vertical="center"/>
    </xf>
    <xf numFmtId="0" fontId="3" fillId="3" borderId="27"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50"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24" xfId="0" applyFont="1" applyFill="1" applyBorder="1" applyAlignment="1" applyProtection="1">
      <alignment horizontal="center" vertical="center"/>
    </xf>
    <xf numFmtId="0" fontId="8" fillId="2" borderId="49"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90"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54" xfId="0" applyFont="1" applyFill="1" applyBorder="1" applyAlignment="1" applyProtection="1">
      <alignment horizontal="center" vertical="center"/>
      <protection locked="0"/>
    </xf>
    <xf numFmtId="0" fontId="8" fillId="2" borderId="91" xfId="0" applyFont="1" applyFill="1" applyBorder="1" applyAlignment="1" applyProtection="1">
      <alignment horizontal="center" vertical="center"/>
      <protection locked="0"/>
    </xf>
    <xf numFmtId="0" fontId="3" fillId="0" borderId="98" xfId="0" applyFont="1" applyBorder="1" applyAlignment="1" applyProtection="1">
      <alignment horizontal="center" vertical="center"/>
    </xf>
    <xf numFmtId="0" fontId="3" fillId="0" borderId="96" xfId="0" applyFont="1" applyBorder="1" applyAlignment="1" applyProtection="1">
      <alignment horizontal="center" vertical="center"/>
    </xf>
    <xf numFmtId="0" fontId="3" fillId="0" borderId="100"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97" xfId="0" applyFont="1" applyBorder="1" applyAlignment="1" applyProtection="1">
      <alignment horizontal="center" vertical="center"/>
    </xf>
    <xf numFmtId="0" fontId="3" fillId="0" borderId="53" xfId="0" applyFont="1" applyBorder="1" applyAlignment="1" applyProtection="1">
      <alignment horizontal="center" vertical="center"/>
    </xf>
    <xf numFmtId="0" fontId="3" fillId="0" borderId="56" xfId="0" applyFont="1" applyBorder="1" applyAlignment="1" applyProtection="1">
      <alignment horizontal="center" vertical="center"/>
    </xf>
    <xf numFmtId="0" fontId="3" fillId="0" borderId="55" xfId="0" applyFont="1" applyBorder="1" applyAlignment="1" applyProtection="1">
      <alignment horizontal="center" vertical="center"/>
    </xf>
    <xf numFmtId="0" fontId="8" fillId="3" borderId="10"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3" xfId="0" applyFont="1" applyFill="1" applyBorder="1" applyAlignment="1" applyProtection="1">
      <alignment horizontal="center" vertical="center"/>
    </xf>
    <xf numFmtId="0" fontId="8" fillId="3" borderId="10" xfId="0" applyFont="1" applyFill="1" applyBorder="1" applyAlignment="1" applyProtection="1">
      <alignment horizontal="center" vertical="center" wrapText="1"/>
    </xf>
    <xf numFmtId="0" fontId="18" fillId="2" borderId="2" xfId="0" applyNumberFormat="1"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0" fontId="18" fillId="2" borderId="96" xfId="0" applyNumberFormat="1"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xf>
    <xf numFmtId="0" fontId="3" fillId="3" borderId="39" xfId="0"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8" fillId="5" borderId="80" xfId="0" applyFont="1" applyFill="1" applyBorder="1" applyAlignment="1" applyProtection="1">
      <alignment horizontal="center" vertical="center"/>
    </xf>
    <xf numFmtId="0" fontId="8" fillId="5" borderId="52" xfId="0" applyFont="1" applyFill="1" applyBorder="1" applyAlignment="1" applyProtection="1">
      <alignment horizontal="center" vertical="center"/>
    </xf>
    <xf numFmtId="0" fontId="8" fillId="5" borderId="53" xfId="0" applyFont="1" applyFill="1" applyBorder="1" applyAlignment="1" applyProtection="1">
      <alignment horizontal="center" vertical="center"/>
    </xf>
    <xf numFmtId="0" fontId="8" fillId="5" borderId="82" xfId="0" applyFont="1" applyFill="1" applyBorder="1" applyAlignment="1" applyProtection="1">
      <alignment horizontal="center" vertical="center"/>
    </xf>
    <xf numFmtId="0" fontId="8" fillId="5" borderId="1" xfId="0" applyFont="1" applyFill="1" applyBorder="1" applyAlignment="1" applyProtection="1">
      <alignment horizontal="center" vertical="center"/>
    </xf>
    <xf numFmtId="0" fontId="8" fillId="5" borderId="96" xfId="0" applyFont="1" applyFill="1" applyBorder="1" applyAlignment="1" applyProtection="1">
      <alignment horizontal="center" vertical="center"/>
    </xf>
    <xf numFmtId="0" fontId="8" fillId="5" borderId="85" xfId="0" applyFont="1" applyFill="1" applyBorder="1" applyAlignment="1" applyProtection="1">
      <alignment horizontal="center" vertical="center"/>
    </xf>
    <xf numFmtId="0" fontId="8" fillId="5" borderId="54" xfId="0" applyFont="1" applyFill="1" applyBorder="1" applyAlignment="1" applyProtection="1">
      <alignment horizontal="center" vertical="center"/>
    </xf>
    <xf numFmtId="0" fontId="8" fillId="5" borderId="55" xfId="0" applyFont="1" applyFill="1" applyBorder="1" applyAlignment="1" applyProtection="1">
      <alignment horizontal="center" vertical="center"/>
    </xf>
    <xf numFmtId="0" fontId="3" fillId="3" borderId="85" xfId="0" applyFont="1" applyFill="1" applyBorder="1" applyAlignment="1" applyProtection="1">
      <alignment horizontal="center" vertical="center" wrapText="1"/>
    </xf>
    <xf numFmtId="0" fontId="3" fillId="3" borderId="54" xfId="0" applyFont="1" applyFill="1" applyBorder="1" applyAlignment="1" applyProtection="1">
      <alignment horizontal="center" vertical="center" wrapText="1"/>
    </xf>
    <xf numFmtId="0" fontId="3" fillId="3" borderId="55" xfId="0" applyFont="1" applyFill="1" applyBorder="1" applyAlignment="1" applyProtection="1">
      <alignment horizontal="center" vertical="center" wrapText="1"/>
    </xf>
    <xf numFmtId="0" fontId="3" fillId="0" borderId="101" xfId="0" applyFont="1" applyBorder="1" applyAlignment="1" applyProtection="1">
      <alignment horizontal="center" vertical="center"/>
    </xf>
    <xf numFmtId="0" fontId="3" fillId="0" borderId="32" xfId="0" applyFont="1" applyBorder="1" applyAlignment="1" applyProtection="1">
      <alignment horizontal="center" vertical="center"/>
    </xf>
    <xf numFmtId="0" fontId="8" fillId="3" borderId="21"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shrinkToFit="1"/>
    </xf>
    <xf numFmtId="180" fontId="8" fillId="0" borderId="0" xfId="0" applyNumberFormat="1" applyFont="1" applyFill="1" applyBorder="1" applyAlignment="1" applyProtection="1">
      <alignment horizontal="center" vertical="center" shrinkToFit="1"/>
    </xf>
    <xf numFmtId="179" fontId="18" fillId="2" borderId="2" xfId="0" applyNumberFormat="1" applyFont="1" applyFill="1" applyBorder="1" applyAlignment="1" applyProtection="1">
      <alignment horizontal="center" vertical="center" wrapText="1"/>
      <protection locked="0"/>
    </xf>
    <xf numFmtId="179" fontId="18" fillId="2" borderId="1" xfId="0" applyNumberFormat="1" applyFont="1" applyFill="1" applyBorder="1" applyAlignment="1" applyProtection="1">
      <alignment horizontal="center" vertical="center" wrapText="1"/>
      <protection locked="0"/>
    </xf>
    <xf numFmtId="179" fontId="18" fillId="2" borderId="96" xfId="0" applyNumberFormat="1" applyFont="1" applyFill="1" applyBorder="1" applyAlignment="1" applyProtection="1">
      <alignment horizontal="center" vertical="center" wrapText="1"/>
      <protection locked="0"/>
    </xf>
    <xf numFmtId="179" fontId="18" fillId="2" borderId="2" xfId="0" applyNumberFormat="1" applyFont="1" applyFill="1" applyBorder="1" applyAlignment="1" applyProtection="1">
      <alignment horizontal="left" vertical="center" wrapText="1"/>
      <protection locked="0"/>
    </xf>
    <xf numFmtId="179" fontId="18" fillId="2" borderId="90" xfId="0" applyNumberFormat="1"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18" fillId="2" borderId="63" xfId="9" applyFont="1" applyFill="1" applyBorder="1" applyAlignment="1" applyProtection="1">
      <alignment vertical="top" wrapText="1"/>
      <protection locked="0"/>
    </xf>
    <xf numFmtId="0" fontId="18" fillId="2" borderId="104" xfId="9" applyFont="1" applyFill="1" applyBorder="1" applyAlignment="1" applyProtection="1">
      <alignment vertical="top" wrapText="1"/>
      <protection locked="0"/>
    </xf>
    <xf numFmtId="0" fontId="18" fillId="2" borderId="10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6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theme="5" tint="0.79998168889431442"/>
        </patternFill>
      </fill>
    </dxf>
    <dxf>
      <font>
        <color theme="0"/>
      </font>
      <fill>
        <patternFill>
          <bgColor theme="0"/>
        </patternFill>
      </fill>
    </dxf>
    <dxf>
      <font>
        <color theme="0"/>
      </font>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2E6FA"/>
      <color rgb="FFFFFFCC"/>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B$3" lockText="1"/>
</file>

<file path=xl/ctrlProps/ctrlProp10.xml><?xml version="1.0" encoding="utf-8"?>
<formControlPr xmlns="http://schemas.microsoft.com/office/spreadsheetml/2009/9/main" objectType="CheckBox" fmlaLink="$R$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E3" lockText="1"/>
</file>

<file path=xl/ctrlProps/ctrlProp5.xml><?xml version="1.0" encoding="utf-8"?>
<formControlPr xmlns="http://schemas.microsoft.com/office/spreadsheetml/2009/9/main" objectType="CheckBox" fmlaLink="BA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BQ3" lockText="1"/>
</file>

<file path=xl/ctrlProps/ctrlProp8.xml><?xml version="1.0" encoding="utf-8"?>
<formControlPr xmlns="http://schemas.microsoft.com/office/spreadsheetml/2009/9/main" objectType="CheckBox" fmlaLink="BQ3" lockText="1"/>
</file>

<file path=xl/ctrlProps/ctrlProp9.xml><?xml version="1.0" encoding="utf-8"?>
<formControlPr xmlns="http://schemas.microsoft.com/office/spreadsheetml/2009/9/main" objectType="CheckBox" fmlaLink="AO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36</xdr:col>
          <xdr:colOff>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33</xdr:col>
      <xdr:colOff>8965</xdr:colOff>
      <xdr:row>31</xdr:row>
      <xdr:rowOff>89646</xdr:rowOff>
    </xdr:from>
    <xdr:to>
      <xdr:col>50</xdr:col>
      <xdr:colOff>102583</xdr:colOff>
      <xdr:row>33</xdr:row>
      <xdr:rowOff>36306</xdr:rowOff>
    </xdr:to>
    <xdr:sp macro="" textlink="">
      <xdr:nvSpPr>
        <xdr:cNvPr id="3" name="AutoShape 8">
          <a:extLst>
            <a:ext uri="{FF2B5EF4-FFF2-40B4-BE49-F238E27FC236}">
              <a16:creationId xmlns:a16="http://schemas.microsoft.com/office/drawing/2014/main" id="{00000000-0008-0000-0100-000003000000}"/>
            </a:ext>
          </a:extLst>
        </xdr:cNvPr>
        <xdr:cNvSpPr>
          <a:spLocks noChangeArrowheads="1"/>
        </xdr:cNvSpPr>
      </xdr:nvSpPr>
      <xdr:spPr bwMode="auto">
        <a:xfrm>
          <a:off x="6320118" y="8086164"/>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34</xdr:col>
      <xdr:colOff>143436</xdr:colOff>
      <xdr:row>38</xdr:row>
      <xdr:rowOff>161364</xdr:rowOff>
    </xdr:from>
    <xdr:to>
      <xdr:col>52</xdr:col>
      <xdr:colOff>66723</xdr:colOff>
      <xdr:row>39</xdr:row>
      <xdr:rowOff>300429</xdr:rowOff>
    </xdr:to>
    <xdr:sp macro="" textlink="">
      <xdr:nvSpPr>
        <xdr:cNvPr id="4" name="AutoShape 7">
          <a:extLst>
            <a:ext uri="{FF2B5EF4-FFF2-40B4-BE49-F238E27FC236}">
              <a16:creationId xmlns:a16="http://schemas.microsoft.com/office/drawing/2014/main" id="{00000000-0008-0000-0100-000004000000}"/>
            </a:ext>
          </a:extLst>
        </xdr:cNvPr>
        <xdr:cNvSpPr>
          <a:spLocks noChangeArrowheads="1"/>
        </xdr:cNvSpPr>
      </xdr:nvSpPr>
      <xdr:spPr bwMode="auto">
        <a:xfrm>
          <a:off x="6624918" y="10183905"/>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20</xdr:col>
      <xdr:colOff>17930</xdr:colOff>
      <xdr:row>19</xdr:row>
      <xdr:rowOff>125506</xdr:rowOff>
    </xdr:from>
    <xdr:to>
      <xdr:col>28</xdr:col>
      <xdr:colOff>26895</xdr:colOff>
      <xdr:row>25</xdr:row>
      <xdr:rowOff>170330</xdr:rowOff>
    </xdr:to>
    <xdr:sp macro="" textlink="">
      <xdr:nvSpPr>
        <xdr:cNvPr id="5" name="AutoShape 6">
          <a:extLst>
            <a:ext uri="{FF2B5EF4-FFF2-40B4-BE49-F238E27FC236}">
              <a16:creationId xmlns:a16="http://schemas.microsoft.com/office/drawing/2014/main" id="{00000000-0008-0000-0100-000005000000}"/>
            </a:ext>
          </a:extLst>
        </xdr:cNvPr>
        <xdr:cNvSpPr>
          <a:spLocks noChangeArrowheads="1"/>
        </xdr:cNvSpPr>
      </xdr:nvSpPr>
      <xdr:spPr bwMode="auto">
        <a:xfrm>
          <a:off x="4114801" y="4446494"/>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32</xdr:col>
      <xdr:colOff>44823</xdr:colOff>
      <xdr:row>19</xdr:row>
      <xdr:rowOff>80682</xdr:rowOff>
    </xdr:from>
    <xdr:to>
      <xdr:col>50</xdr:col>
      <xdr:colOff>53836</xdr:colOff>
      <xdr:row>21</xdr:row>
      <xdr:rowOff>5771</xdr:rowOff>
    </xdr:to>
    <xdr:sp macro="" textlink="">
      <xdr:nvSpPr>
        <xdr:cNvPr id="8" name="AutoShape 8">
          <a:extLst>
            <a:ext uri="{FF2B5EF4-FFF2-40B4-BE49-F238E27FC236}">
              <a16:creationId xmlns:a16="http://schemas.microsoft.com/office/drawing/2014/main" id="{00000000-0008-0000-0100-000008000000}"/>
            </a:ext>
          </a:extLst>
        </xdr:cNvPr>
        <xdr:cNvSpPr>
          <a:spLocks noChangeArrowheads="1"/>
        </xdr:cNvSpPr>
      </xdr:nvSpPr>
      <xdr:spPr bwMode="auto">
        <a:xfrm>
          <a:off x="6185647" y="4401670"/>
          <a:ext cx="3074942" cy="570547"/>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「事業者」ではなく</a:t>
          </a: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「事業所（工場</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事業場）」の産業分類コードを選択してください。</a:t>
          </a:r>
        </a:p>
      </xdr:txBody>
    </xdr:sp>
    <xdr:clientData/>
  </xdr:twoCellAnchor>
  <xdr:twoCellAnchor editAs="oneCell">
    <xdr:from>
      <xdr:col>7</xdr:col>
      <xdr:colOff>26894</xdr:colOff>
      <xdr:row>2</xdr:row>
      <xdr:rowOff>80683</xdr:rowOff>
    </xdr:from>
    <xdr:to>
      <xdr:col>16</xdr:col>
      <xdr:colOff>111359</xdr:colOff>
      <xdr:row>5</xdr:row>
      <xdr:rowOff>80683</xdr:rowOff>
    </xdr:to>
    <xdr:sp macro="" textlink="">
      <xdr:nvSpPr>
        <xdr:cNvPr id="9" name="AutoShape 3">
          <a:extLst>
            <a:ext uri="{FF2B5EF4-FFF2-40B4-BE49-F238E27FC236}">
              <a16:creationId xmlns:a16="http://schemas.microsoft.com/office/drawing/2014/main" id="{00000000-0008-0000-0100-000009000000}"/>
            </a:ext>
          </a:extLst>
        </xdr:cNvPr>
        <xdr:cNvSpPr>
          <a:spLocks noChangeArrowheads="1"/>
        </xdr:cNvSpPr>
      </xdr:nvSpPr>
      <xdr:spPr bwMode="auto">
        <a:xfrm>
          <a:off x="2070847" y="502024"/>
          <a:ext cx="1543050" cy="457200"/>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26</xdr:col>
      <xdr:colOff>17930</xdr:colOff>
      <xdr:row>16</xdr:row>
      <xdr:rowOff>26894</xdr:rowOff>
    </xdr:from>
    <xdr:to>
      <xdr:col>47</xdr:col>
      <xdr:colOff>116541</xdr:colOff>
      <xdr:row>18</xdr:row>
      <xdr:rowOff>53788</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5136777" y="3227294"/>
          <a:ext cx="3675530" cy="654423"/>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システム上に表示されている事業所名と全く同じ名称を記入ください（システムからコピー＆ペーストすることを推奨します）</a:t>
          </a:r>
        </a:p>
      </xdr:txBody>
    </xdr:sp>
    <xdr:clientData/>
  </xdr:twoCellAnchor>
  <xdr:twoCellAnchor>
    <xdr:from>
      <xdr:col>33</xdr:col>
      <xdr:colOff>12326</xdr:colOff>
      <xdr:row>11</xdr:row>
      <xdr:rowOff>331135</xdr:rowOff>
    </xdr:from>
    <xdr:to>
      <xdr:col>47</xdr:col>
      <xdr:colOff>138953</xdr:colOff>
      <xdr:row>15</xdr:row>
      <xdr:rowOff>226220</xdr:rowOff>
    </xdr:to>
    <xdr:sp macro="" textlink="">
      <xdr:nvSpPr>
        <xdr:cNvPr id="2" name="AutoShape 33">
          <a:extLst>
            <a:ext uri="{FF2B5EF4-FFF2-40B4-BE49-F238E27FC236}">
              <a16:creationId xmlns:a16="http://schemas.microsoft.com/office/drawing/2014/main" id="{00000000-0008-0000-0100-000002000000}"/>
            </a:ext>
          </a:extLst>
        </xdr:cNvPr>
        <xdr:cNvSpPr>
          <a:spLocks noChangeArrowheads="1"/>
        </xdr:cNvSpPr>
      </xdr:nvSpPr>
      <xdr:spPr bwMode="auto">
        <a:xfrm>
          <a:off x="6334545" y="2605229"/>
          <a:ext cx="2460252" cy="1002366"/>
        </a:xfrm>
        <a:prstGeom prst="wedgeRectCallout">
          <a:avLst>
            <a:gd name="adj1" fmla="val -78677"/>
            <a:gd name="adj2" fmla="val -6117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算定対象とする基準年度を選択してください。</a:t>
          </a:r>
          <a:endParaRPr lang="en-US" altLang="ja-JP" sz="1000">
            <a:latin typeface="ＭＳ Ｐゴシック" panose="020B0600070205080204" pitchFamily="50" charset="-128"/>
            <a:ea typeface="ＭＳ Ｐゴシック" panose="020B0600070205080204" pitchFamily="50" charset="-128"/>
            <a:cs typeface="+mn-cs"/>
          </a:endParaRPr>
        </a:p>
        <a:p>
          <a:pPr marL="0" indent="0" algn="l" rtl="0">
            <a:lnSpc>
              <a:spcPts val="1100"/>
            </a:lnSpc>
            <a:defRPr sz="1000"/>
          </a:pP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令和５年度のみを算定対象とする場合には</a:t>
          </a:r>
          <a:endParaRPr lang="en-US" altLang="ja-JP" sz="1000">
            <a:solidFill>
              <a:srgbClr val="FF0000"/>
            </a:solidFill>
            <a:latin typeface="ＭＳ Ｐゴシック" panose="020B0600070205080204" pitchFamily="50" charset="-128"/>
            <a:ea typeface="ＭＳ Ｐゴシック" panose="020B0600070205080204" pitchFamily="50" charset="-128"/>
            <a:cs typeface="+mn-cs"/>
          </a:endParaRPr>
        </a:p>
        <a:p>
          <a:pPr marL="0" indent="0" algn="l" rtl="0">
            <a:lnSpc>
              <a:spcPts val="1100"/>
            </a:lnSpc>
            <a:defRPr sz="1000"/>
          </a:pP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a:t>
          </a:r>
          <a:r>
            <a:rPr lang="en-US" altLang="ja-JP" sz="1000">
              <a:solidFill>
                <a:srgbClr val="FF0000"/>
              </a:solidFill>
              <a:latin typeface="ＭＳ Ｐゴシック" panose="020B0600070205080204" pitchFamily="50" charset="-128"/>
              <a:ea typeface="ＭＳ Ｐゴシック" panose="020B0600070205080204" pitchFamily="50" charset="-128"/>
              <a:cs typeface="+mn-cs"/>
            </a:rPr>
            <a:t>4</a:t>
          </a: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、排出源リスト」の算定対象年度の修正と「⑥</a:t>
          </a:r>
          <a:r>
            <a:rPr lang="en-US" altLang="ja-JP" sz="1000">
              <a:solidFill>
                <a:srgbClr val="FF0000"/>
              </a:solidFill>
              <a:latin typeface="ＭＳ Ｐゴシック" panose="020B0600070205080204" pitchFamily="50" charset="-128"/>
              <a:ea typeface="ＭＳ Ｐゴシック" panose="020B0600070205080204" pitchFamily="50" charset="-128"/>
              <a:cs typeface="+mn-cs"/>
            </a:rPr>
            <a:t>-1</a:t>
          </a: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」シートの内容を「⑥</a:t>
          </a:r>
          <a:r>
            <a:rPr lang="en-US" altLang="ja-JP" sz="1000">
              <a:solidFill>
                <a:srgbClr val="FF0000"/>
              </a:solidFill>
              <a:latin typeface="ＭＳ Ｐゴシック" panose="020B0600070205080204" pitchFamily="50" charset="-128"/>
              <a:ea typeface="ＭＳ Ｐゴシック" panose="020B0600070205080204" pitchFamily="50" charset="-128"/>
              <a:cs typeface="+mn-cs"/>
            </a:rPr>
            <a:t>-2</a:t>
          </a: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」「⑥</a:t>
          </a:r>
          <a:r>
            <a:rPr lang="en-US" altLang="ja-JP" sz="1000">
              <a:solidFill>
                <a:srgbClr val="FF0000"/>
              </a:solidFill>
              <a:latin typeface="ＭＳ Ｐゴシック" panose="020B0600070205080204" pitchFamily="50" charset="-128"/>
              <a:ea typeface="ＭＳ Ｐゴシック" panose="020B0600070205080204" pitchFamily="50" charset="-128"/>
              <a:cs typeface="+mn-cs"/>
            </a:rPr>
            <a:t>-3</a:t>
          </a: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」シートに値の貼り付けにて転記してください。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22860</xdr:rowOff>
        </xdr:from>
        <xdr:to>
          <xdr:col>1</xdr:col>
          <xdr:colOff>2042160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A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xdr:col>
      <xdr:colOff>1971675</xdr:colOff>
      <xdr:row>11</xdr:row>
      <xdr:rowOff>28575</xdr:rowOff>
    </xdr:from>
    <xdr:to>
      <xdr:col>1</xdr:col>
      <xdr:colOff>4705350</xdr:colOff>
      <xdr:row>13</xdr:row>
      <xdr:rowOff>93345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066925" y="3381375"/>
          <a:ext cx="2733675" cy="712470"/>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Ｐゴシック" panose="020B0600070205080204" pitchFamily="50" charset="-128"/>
              <a:ea typeface="ＭＳ Ｐゴシック" panose="020B0600070205080204" pitchFamily="50" charset="-128"/>
            </a:rPr>
            <a:t>令和</a:t>
          </a:r>
          <a:r>
            <a:rPr kumimoji="1" lang="en-US" altLang="ja-JP" sz="1200">
              <a:latin typeface="ＭＳ Ｐゴシック" panose="020B0600070205080204" pitchFamily="50" charset="-128"/>
              <a:ea typeface="ＭＳ Ｐゴシック" panose="020B0600070205080204" pitchFamily="50" charset="-128"/>
            </a:rPr>
            <a:t>3</a:t>
          </a:r>
          <a:r>
            <a:rPr kumimoji="1" lang="ja-JP" altLang="en-US" sz="1200">
              <a:latin typeface="ＭＳ Ｐゴシック" panose="020B0600070205080204" pitchFamily="50" charset="-128"/>
              <a:ea typeface="ＭＳ Ｐゴシック" panose="020B0600070205080204" pitchFamily="50" charset="-128"/>
            </a:rPr>
            <a:t>年度を例として提示したが、令和</a:t>
          </a:r>
          <a:r>
            <a:rPr kumimoji="1" lang="en-US" altLang="ja-JP" sz="1200">
              <a:latin typeface="ＭＳ Ｐゴシック" panose="020B0600070205080204" pitchFamily="50" charset="-128"/>
              <a:ea typeface="ＭＳ Ｐゴシック" panose="020B0600070205080204" pitchFamily="50" charset="-128"/>
            </a:rPr>
            <a:t>4</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5</a:t>
          </a:r>
          <a:r>
            <a:rPr kumimoji="1" lang="ja-JP" altLang="en-US" sz="1200">
              <a:latin typeface="ＭＳ Ｐゴシック" panose="020B0600070205080204" pitchFamily="50" charset="-128"/>
              <a:ea typeface="ＭＳ Ｐゴシック" panose="020B0600070205080204" pitchFamily="50" charset="-128"/>
            </a:rPr>
            <a:t>年度も同様に記入すること。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19</xdr:col>
          <xdr:colOff>22860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35719</xdr:colOff>
      <xdr:row>7</xdr:row>
      <xdr:rowOff>92869</xdr:rowOff>
    </xdr:from>
    <xdr:to>
      <xdr:col>3</xdr:col>
      <xdr:colOff>64294</xdr:colOff>
      <xdr:row>34</xdr:row>
      <xdr:rowOff>96044</xdr:rowOff>
    </xdr:to>
    <xdr:sp macro="" textlink="">
      <xdr:nvSpPr>
        <xdr:cNvPr id="3" name="Text Box 7">
          <a:extLst>
            <a:ext uri="{FF2B5EF4-FFF2-40B4-BE49-F238E27FC236}">
              <a16:creationId xmlns:a16="http://schemas.microsoft.com/office/drawing/2014/main" id="{00000000-0008-0000-0200-000003000000}"/>
            </a:ext>
          </a:extLst>
        </xdr:cNvPr>
        <xdr:cNvSpPr txBox="1">
          <a:spLocks noChangeArrowheads="1"/>
        </xdr:cNvSpPr>
      </xdr:nvSpPr>
      <xdr:spPr bwMode="auto">
        <a:xfrm>
          <a:off x="416719" y="969169"/>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4</xdr:col>
      <xdr:colOff>188119</xdr:colOff>
      <xdr:row>37</xdr:row>
      <xdr:rowOff>52387</xdr:rowOff>
    </xdr:from>
    <xdr:to>
      <xdr:col>32</xdr:col>
      <xdr:colOff>184309</xdr:colOff>
      <xdr:row>43</xdr:row>
      <xdr:rowOff>12383</xdr:rowOff>
    </xdr:to>
    <xdr:sp macro="" textlink="">
      <xdr:nvSpPr>
        <xdr:cNvPr id="4" name="Line 32">
          <a:extLst>
            <a:ext uri="{FF2B5EF4-FFF2-40B4-BE49-F238E27FC236}">
              <a16:creationId xmlns:a16="http://schemas.microsoft.com/office/drawing/2014/main" id="{00000000-0008-0000-0200-000004000000}"/>
            </a:ext>
          </a:extLst>
        </xdr:cNvPr>
        <xdr:cNvSpPr>
          <a:spLocks noChangeShapeType="1"/>
        </xdr:cNvSpPr>
      </xdr:nvSpPr>
      <xdr:spPr bwMode="auto">
        <a:xfrm flipH="1" flipV="1">
          <a:off x="950119" y="5500687"/>
          <a:ext cx="5330190" cy="874396"/>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4</xdr:col>
      <xdr:colOff>178594</xdr:colOff>
      <xdr:row>37</xdr:row>
      <xdr:rowOff>42862</xdr:rowOff>
    </xdr:from>
    <xdr:to>
      <xdr:col>5</xdr:col>
      <xdr:colOff>16669</xdr:colOff>
      <xdr:row>43</xdr:row>
      <xdr:rowOff>69533</xdr:rowOff>
    </xdr:to>
    <xdr:sp macro="" textlink="">
      <xdr:nvSpPr>
        <xdr:cNvPr id="5" name="Line 33">
          <a:extLst>
            <a:ext uri="{FF2B5EF4-FFF2-40B4-BE49-F238E27FC236}">
              <a16:creationId xmlns:a16="http://schemas.microsoft.com/office/drawing/2014/main" id="{00000000-0008-0000-0200-000005000000}"/>
            </a:ext>
          </a:extLst>
        </xdr:cNvPr>
        <xdr:cNvSpPr>
          <a:spLocks noChangeShapeType="1"/>
        </xdr:cNvSpPr>
      </xdr:nvSpPr>
      <xdr:spPr bwMode="auto">
        <a:xfrm flipH="1">
          <a:off x="940594" y="5491162"/>
          <a:ext cx="28575" cy="941071"/>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xdr:col>
      <xdr:colOff>35719</xdr:colOff>
      <xdr:row>44</xdr:row>
      <xdr:rowOff>140494</xdr:rowOff>
    </xdr:from>
    <xdr:to>
      <xdr:col>19</xdr:col>
      <xdr:colOff>184309</xdr:colOff>
      <xdr:row>47</xdr:row>
      <xdr:rowOff>146305</xdr:rowOff>
    </xdr:to>
    <xdr:sp macro="" textlink="">
      <xdr:nvSpPr>
        <xdr:cNvPr id="6" name="Text Box 54">
          <a:extLst>
            <a:ext uri="{FF2B5EF4-FFF2-40B4-BE49-F238E27FC236}">
              <a16:creationId xmlns:a16="http://schemas.microsoft.com/office/drawing/2014/main" id="{00000000-0008-0000-0200-000006000000}"/>
            </a:ext>
          </a:extLst>
        </xdr:cNvPr>
        <xdr:cNvSpPr txBox="1">
          <a:spLocks noChangeArrowheads="1"/>
        </xdr:cNvSpPr>
      </xdr:nvSpPr>
      <xdr:spPr bwMode="auto">
        <a:xfrm>
          <a:off x="226219" y="6655594"/>
          <a:ext cx="3577590" cy="4630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5</xdr:col>
      <xdr:colOff>35719</xdr:colOff>
      <xdr:row>7</xdr:row>
      <xdr:rowOff>121444</xdr:rowOff>
    </xdr:from>
    <xdr:to>
      <xdr:col>5</xdr:col>
      <xdr:colOff>35719</xdr:colOff>
      <xdr:row>33</xdr:row>
      <xdr:rowOff>134779</xdr:rowOff>
    </xdr:to>
    <xdr:sp macro="" textlink="">
      <xdr:nvSpPr>
        <xdr:cNvPr id="7" name="Line 29">
          <a:extLst>
            <a:ext uri="{FF2B5EF4-FFF2-40B4-BE49-F238E27FC236}">
              <a16:creationId xmlns:a16="http://schemas.microsoft.com/office/drawing/2014/main" id="{00000000-0008-0000-0200-000007000000}"/>
            </a:ext>
          </a:extLst>
        </xdr:cNvPr>
        <xdr:cNvSpPr>
          <a:spLocks noChangeShapeType="1"/>
        </xdr:cNvSpPr>
      </xdr:nvSpPr>
      <xdr:spPr bwMode="auto">
        <a:xfrm flipH="1">
          <a:off x="988219" y="997744"/>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45244</xdr:colOff>
      <xdr:row>33</xdr:row>
      <xdr:rowOff>102394</xdr:rowOff>
    </xdr:from>
    <xdr:to>
      <xdr:col>33</xdr:col>
      <xdr:colOff>22384</xdr:colOff>
      <xdr:row>39</xdr:row>
      <xdr:rowOff>138589</xdr:rowOff>
    </xdr:to>
    <xdr:sp macro="" textlink="">
      <xdr:nvSpPr>
        <xdr:cNvPr id="8" name="Line 28">
          <a:extLst>
            <a:ext uri="{FF2B5EF4-FFF2-40B4-BE49-F238E27FC236}">
              <a16:creationId xmlns:a16="http://schemas.microsoft.com/office/drawing/2014/main" id="{00000000-0008-0000-0200-000008000000}"/>
            </a:ext>
          </a:extLst>
        </xdr:cNvPr>
        <xdr:cNvSpPr>
          <a:spLocks noChangeShapeType="1"/>
        </xdr:cNvSpPr>
      </xdr:nvSpPr>
      <xdr:spPr bwMode="auto">
        <a:xfrm>
          <a:off x="997744" y="4941094"/>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7144</xdr:colOff>
      <xdr:row>30</xdr:row>
      <xdr:rowOff>111919</xdr:rowOff>
    </xdr:from>
    <xdr:to>
      <xdr:col>33</xdr:col>
      <xdr:colOff>7144</xdr:colOff>
      <xdr:row>39</xdr:row>
      <xdr:rowOff>130969</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a:off x="6293644" y="4493419"/>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31</xdr:col>
      <xdr:colOff>188119</xdr:colOff>
      <xdr:row>30</xdr:row>
      <xdr:rowOff>102394</xdr:rowOff>
    </xdr:from>
    <xdr:to>
      <xdr:col>33</xdr:col>
      <xdr:colOff>173465</xdr:colOff>
      <xdr:row>30</xdr:row>
      <xdr:rowOff>102394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6093619" y="4483894"/>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7144</xdr:colOff>
      <xdr:row>27</xdr:row>
      <xdr:rowOff>150019</xdr:rowOff>
    </xdr:from>
    <xdr:to>
      <xdr:col>33</xdr:col>
      <xdr:colOff>182990</xdr:colOff>
      <xdr:row>27</xdr:row>
      <xdr:rowOff>150019</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6103144" y="4074319"/>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64294</xdr:colOff>
      <xdr:row>27</xdr:row>
      <xdr:rowOff>140494</xdr:rowOff>
    </xdr:from>
    <xdr:to>
      <xdr:col>33</xdr:col>
      <xdr:colOff>140494</xdr:colOff>
      <xdr:row>30</xdr:row>
      <xdr:rowOff>101432</xdr:rowOff>
    </xdr:to>
    <xdr:sp macro="" textlink="">
      <xdr:nvSpPr>
        <xdr:cNvPr id="12" name="Text Box 45">
          <a:extLst>
            <a:ext uri="{FF2B5EF4-FFF2-40B4-BE49-F238E27FC236}">
              <a16:creationId xmlns:a16="http://schemas.microsoft.com/office/drawing/2014/main" id="{00000000-0008-0000-0200-00000C000000}"/>
            </a:ext>
          </a:extLst>
        </xdr:cNvPr>
        <xdr:cNvSpPr txBox="1">
          <a:spLocks noChangeArrowheads="1"/>
        </xdr:cNvSpPr>
      </xdr:nvSpPr>
      <xdr:spPr bwMode="auto">
        <a:xfrm>
          <a:off x="6160294" y="4064794"/>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16669</xdr:colOff>
      <xdr:row>7</xdr:row>
      <xdr:rowOff>83344</xdr:rowOff>
    </xdr:from>
    <xdr:to>
      <xdr:col>33</xdr:col>
      <xdr:colOff>16669</xdr:colOff>
      <xdr:row>27</xdr:row>
      <xdr:rowOff>127159</xdr:rowOff>
    </xdr:to>
    <xdr:sp macro="" textlink="">
      <xdr:nvSpPr>
        <xdr:cNvPr id="13" name="Line 29">
          <a:extLst>
            <a:ext uri="{FF2B5EF4-FFF2-40B4-BE49-F238E27FC236}">
              <a16:creationId xmlns:a16="http://schemas.microsoft.com/office/drawing/2014/main" id="{00000000-0008-0000-0200-00000D000000}"/>
            </a:ext>
          </a:extLst>
        </xdr:cNvPr>
        <xdr:cNvSpPr>
          <a:spLocks noChangeShapeType="1"/>
        </xdr:cNvSpPr>
      </xdr:nvSpPr>
      <xdr:spPr bwMode="auto">
        <a:xfrm flipH="1">
          <a:off x="6303169" y="959644"/>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35719</xdr:colOff>
      <xdr:row>7</xdr:row>
      <xdr:rowOff>83344</xdr:rowOff>
    </xdr:from>
    <xdr:to>
      <xdr:col>33</xdr:col>
      <xdr:colOff>19210</xdr:colOff>
      <xdr:row>7</xdr:row>
      <xdr:rowOff>89694</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988219" y="959644"/>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83344</xdr:colOff>
      <xdr:row>16</xdr:row>
      <xdr:rowOff>14287</xdr:rowOff>
    </xdr:from>
    <xdr:to>
      <xdr:col>34</xdr:col>
      <xdr:colOff>165894</xdr:colOff>
      <xdr:row>19</xdr:row>
      <xdr:rowOff>144319</xdr:rowOff>
    </xdr:to>
    <xdr:sp macro="" textlink="">
      <xdr:nvSpPr>
        <xdr:cNvPr id="15" name="Text Box 44">
          <a:extLst>
            <a:ext uri="{FF2B5EF4-FFF2-40B4-BE49-F238E27FC236}">
              <a16:creationId xmlns:a16="http://schemas.microsoft.com/office/drawing/2014/main" id="{00000000-0008-0000-0200-00000F000000}"/>
            </a:ext>
          </a:extLst>
        </xdr:cNvPr>
        <xdr:cNvSpPr txBox="1">
          <a:spLocks noChangeArrowheads="1"/>
        </xdr:cNvSpPr>
      </xdr:nvSpPr>
      <xdr:spPr bwMode="auto">
        <a:xfrm>
          <a:off x="6369844" y="2262187"/>
          <a:ext cx="273050" cy="58723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5</xdr:col>
      <xdr:colOff>102394</xdr:colOff>
      <xdr:row>30</xdr:row>
      <xdr:rowOff>150019</xdr:rowOff>
    </xdr:from>
    <xdr:to>
      <xdr:col>10</xdr:col>
      <xdr:colOff>115094</xdr:colOff>
      <xdr:row>33</xdr:row>
      <xdr:rowOff>34797</xdr:rowOff>
    </xdr:to>
    <xdr:sp macro="" textlink="">
      <xdr:nvSpPr>
        <xdr:cNvPr id="16" name="Text Box 37">
          <a:extLst>
            <a:ext uri="{FF2B5EF4-FFF2-40B4-BE49-F238E27FC236}">
              <a16:creationId xmlns:a16="http://schemas.microsoft.com/office/drawing/2014/main" id="{00000000-0008-0000-0200-000010000000}"/>
            </a:ext>
          </a:extLst>
        </xdr:cNvPr>
        <xdr:cNvSpPr txBox="1">
          <a:spLocks noChangeArrowheads="1"/>
        </xdr:cNvSpPr>
      </xdr:nvSpPr>
      <xdr:spPr bwMode="auto">
        <a:xfrm>
          <a:off x="1054894" y="4531519"/>
          <a:ext cx="965200" cy="341978"/>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11</xdr:col>
      <xdr:colOff>54769</xdr:colOff>
      <xdr:row>34</xdr:row>
      <xdr:rowOff>42863</xdr:rowOff>
    </xdr:from>
    <xdr:to>
      <xdr:col>32</xdr:col>
      <xdr:colOff>127159</xdr:colOff>
      <xdr:row>38</xdr:row>
      <xdr:rowOff>123349</xdr:rowOff>
    </xdr:to>
    <xdr:sp macro="" textlink="">
      <xdr:nvSpPr>
        <xdr:cNvPr id="17" name="Line 56">
          <a:extLst>
            <a:ext uri="{FF2B5EF4-FFF2-40B4-BE49-F238E27FC236}">
              <a16:creationId xmlns:a16="http://schemas.microsoft.com/office/drawing/2014/main" id="{00000000-0008-0000-0200-000011000000}"/>
            </a:ext>
          </a:extLst>
        </xdr:cNvPr>
        <xdr:cNvSpPr>
          <a:spLocks noChangeShapeType="1"/>
        </xdr:cNvSpPr>
      </xdr:nvSpPr>
      <xdr:spPr bwMode="auto">
        <a:xfrm>
          <a:off x="2150269" y="5033963"/>
          <a:ext cx="4072890" cy="690086"/>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121444</xdr:colOff>
      <xdr:row>8</xdr:row>
      <xdr:rowOff>23812</xdr:rowOff>
    </xdr:from>
    <xdr:to>
      <xdr:col>32</xdr:col>
      <xdr:colOff>108109</xdr:colOff>
      <xdr:row>8</xdr:row>
      <xdr:rowOff>23812</xdr:rowOff>
    </xdr:to>
    <xdr:sp macro="" textlink="">
      <xdr:nvSpPr>
        <xdr:cNvPr id="18" name="Line 30">
          <a:extLst>
            <a:ext uri="{FF2B5EF4-FFF2-40B4-BE49-F238E27FC236}">
              <a16:creationId xmlns:a16="http://schemas.microsoft.com/office/drawing/2014/main" id="{00000000-0008-0000-0200-000012000000}"/>
            </a:ext>
          </a:extLst>
        </xdr:cNvPr>
        <xdr:cNvSpPr>
          <a:spLocks noChangeShapeType="1"/>
        </xdr:cNvSpPr>
      </xdr:nvSpPr>
      <xdr:spPr bwMode="auto">
        <a:xfrm>
          <a:off x="1073944" y="1052512"/>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89059</xdr:colOff>
      <xdr:row>7</xdr:row>
      <xdr:rowOff>150019</xdr:rowOff>
    </xdr:from>
    <xdr:to>
      <xdr:col>32</xdr:col>
      <xdr:colOff>98584</xdr:colOff>
      <xdr:row>38</xdr:row>
      <xdr:rowOff>123349</xdr:rowOff>
    </xdr:to>
    <xdr:sp macro="" textlink="">
      <xdr:nvSpPr>
        <xdr:cNvPr id="19" name="Line 31">
          <a:extLst>
            <a:ext uri="{FF2B5EF4-FFF2-40B4-BE49-F238E27FC236}">
              <a16:creationId xmlns:a16="http://schemas.microsoft.com/office/drawing/2014/main" id="{00000000-0008-0000-0200-000013000000}"/>
            </a:ext>
          </a:extLst>
        </xdr:cNvPr>
        <xdr:cNvSpPr>
          <a:spLocks noChangeShapeType="1"/>
        </xdr:cNvSpPr>
      </xdr:nvSpPr>
      <xdr:spPr bwMode="auto">
        <a:xfrm flipH="1" flipV="1">
          <a:off x="6185059" y="1026319"/>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92869</xdr:colOff>
      <xdr:row>29</xdr:row>
      <xdr:rowOff>75724</xdr:rowOff>
    </xdr:from>
    <xdr:to>
      <xdr:col>11</xdr:col>
      <xdr:colOff>73819</xdr:colOff>
      <xdr:row>29</xdr:row>
      <xdr:rowOff>75724</xdr:rowOff>
    </xdr:to>
    <xdr:sp macro="" textlink="">
      <xdr:nvSpPr>
        <xdr:cNvPr id="20" name="Line 38">
          <a:extLst>
            <a:ext uri="{FF2B5EF4-FFF2-40B4-BE49-F238E27FC236}">
              <a16:creationId xmlns:a16="http://schemas.microsoft.com/office/drawing/2014/main" id="{00000000-0008-0000-0200-000014000000}"/>
            </a:ext>
          </a:extLst>
        </xdr:cNvPr>
        <xdr:cNvSpPr>
          <a:spLocks noChangeShapeType="1"/>
        </xdr:cNvSpPr>
      </xdr:nvSpPr>
      <xdr:spPr bwMode="auto">
        <a:xfrm>
          <a:off x="1045369" y="4304824"/>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11</xdr:col>
      <xdr:colOff>45244</xdr:colOff>
      <xdr:row>29</xdr:row>
      <xdr:rowOff>35242</xdr:rowOff>
    </xdr:from>
    <xdr:to>
      <xdr:col>11</xdr:col>
      <xdr:colOff>45244</xdr:colOff>
      <xdr:row>34</xdr:row>
      <xdr:rowOff>102394</xdr:rowOff>
    </xdr:to>
    <xdr:sp macro="" textlink="">
      <xdr:nvSpPr>
        <xdr:cNvPr id="21" name="Line 39">
          <a:extLst>
            <a:ext uri="{FF2B5EF4-FFF2-40B4-BE49-F238E27FC236}">
              <a16:creationId xmlns:a16="http://schemas.microsoft.com/office/drawing/2014/main" id="{00000000-0008-0000-0200-000015000000}"/>
            </a:ext>
          </a:extLst>
        </xdr:cNvPr>
        <xdr:cNvSpPr>
          <a:spLocks noChangeShapeType="1"/>
        </xdr:cNvSpPr>
      </xdr:nvSpPr>
      <xdr:spPr bwMode="auto">
        <a:xfrm>
          <a:off x="2140744" y="4264342"/>
          <a:ext cx="0" cy="829152"/>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121444</xdr:colOff>
      <xdr:row>7</xdr:row>
      <xdr:rowOff>140494</xdr:rowOff>
    </xdr:from>
    <xdr:to>
      <xdr:col>5</xdr:col>
      <xdr:colOff>121444</xdr:colOff>
      <xdr:row>29</xdr:row>
      <xdr:rowOff>85249</xdr:rowOff>
    </xdr:to>
    <xdr:sp macro="" textlink="">
      <xdr:nvSpPr>
        <xdr:cNvPr id="22" name="Line 57">
          <a:extLst>
            <a:ext uri="{FF2B5EF4-FFF2-40B4-BE49-F238E27FC236}">
              <a16:creationId xmlns:a16="http://schemas.microsoft.com/office/drawing/2014/main" id="{00000000-0008-0000-0200-000016000000}"/>
            </a:ext>
          </a:extLst>
        </xdr:cNvPr>
        <xdr:cNvSpPr>
          <a:spLocks noChangeShapeType="1"/>
        </xdr:cNvSpPr>
      </xdr:nvSpPr>
      <xdr:spPr bwMode="auto">
        <a:xfrm>
          <a:off x="1073944" y="1016794"/>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102394</xdr:colOff>
      <xdr:row>8</xdr:row>
      <xdr:rowOff>134144</xdr:rowOff>
    </xdr:from>
    <xdr:to>
      <xdr:col>10</xdr:col>
      <xdr:colOff>115094</xdr:colOff>
      <xdr:row>18</xdr:row>
      <xdr:rowOff>36514</xdr:rowOff>
    </xdr:to>
    <xdr:sp macro="" textlink="">
      <xdr:nvSpPr>
        <xdr:cNvPr id="23" name="Text Box 8">
          <a:extLst>
            <a:ext uri="{FF2B5EF4-FFF2-40B4-BE49-F238E27FC236}">
              <a16:creationId xmlns:a16="http://schemas.microsoft.com/office/drawing/2014/main" id="{00000000-0008-0000-0200-000017000000}"/>
            </a:ext>
          </a:extLst>
        </xdr:cNvPr>
        <xdr:cNvSpPr txBox="1">
          <a:spLocks noChangeArrowheads="1"/>
        </xdr:cNvSpPr>
      </xdr:nvSpPr>
      <xdr:spPr bwMode="auto">
        <a:xfrm>
          <a:off x="1245394" y="1162844"/>
          <a:ext cx="774700" cy="142637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11</xdr:col>
      <xdr:colOff>29369</xdr:colOff>
      <xdr:row>8</xdr:row>
      <xdr:rowOff>129381</xdr:rowOff>
    </xdr:from>
    <xdr:to>
      <xdr:col>14</xdr:col>
      <xdr:colOff>171927</xdr:colOff>
      <xdr:row>12</xdr:row>
      <xdr:rowOff>47942</xdr:rowOff>
    </xdr:to>
    <xdr:sp macro="" textlink="">
      <xdr:nvSpPr>
        <xdr:cNvPr id="24" name="Text Box 9">
          <a:extLst>
            <a:ext uri="{FF2B5EF4-FFF2-40B4-BE49-F238E27FC236}">
              <a16:creationId xmlns:a16="http://schemas.microsoft.com/office/drawing/2014/main" id="{00000000-0008-0000-0200-000018000000}"/>
            </a:ext>
          </a:extLst>
        </xdr:cNvPr>
        <xdr:cNvSpPr txBox="1">
          <a:spLocks noChangeArrowheads="1"/>
        </xdr:cNvSpPr>
      </xdr:nvSpPr>
      <xdr:spPr bwMode="auto">
        <a:xfrm>
          <a:off x="2124869" y="1158081"/>
          <a:ext cx="714058" cy="528161"/>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15</xdr:col>
      <xdr:colOff>76677</xdr:colOff>
      <xdr:row>8</xdr:row>
      <xdr:rowOff>129382</xdr:rowOff>
    </xdr:from>
    <xdr:to>
      <xdr:col>18</xdr:col>
      <xdr:colOff>186849</xdr:colOff>
      <xdr:row>12</xdr:row>
      <xdr:rowOff>47943</xdr:rowOff>
    </xdr:to>
    <xdr:sp macro="" textlink="">
      <xdr:nvSpPr>
        <xdr:cNvPr id="25" name="Text Box 10">
          <a:extLst>
            <a:ext uri="{FF2B5EF4-FFF2-40B4-BE49-F238E27FC236}">
              <a16:creationId xmlns:a16="http://schemas.microsoft.com/office/drawing/2014/main" id="{00000000-0008-0000-0200-000019000000}"/>
            </a:ext>
          </a:extLst>
        </xdr:cNvPr>
        <xdr:cNvSpPr txBox="1">
          <a:spLocks noChangeArrowheads="1"/>
        </xdr:cNvSpPr>
      </xdr:nvSpPr>
      <xdr:spPr bwMode="auto">
        <a:xfrm>
          <a:off x="2934177" y="1158082"/>
          <a:ext cx="681672" cy="528161"/>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19</xdr:col>
      <xdr:colOff>94774</xdr:colOff>
      <xdr:row>8</xdr:row>
      <xdr:rowOff>142081</xdr:rowOff>
    </xdr:from>
    <xdr:to>
      <xdr:col>24</xdr:col>
      <xdr:colOff>138272</xdr:colOff>
      <xdr:row>11</xdr:row>
      <xdr:rowOff>37466</xdr:rowOff>
    </xdr:to>
    <xdr:sp macro="" textlink="">
      <xdr:nvSpPr>
        <xdr:cNvPr id="26" name="Text Box 11">
          <a:extLst>
            <a:ext uri="{FF2B5EF4-FFF2-40B4-BE49-F238E27FC236}">
              <a16:creationId xmlns:a16="http://schemas.microsoft.com/office/drawing/2014/main" id="{00000000-0008-0000-0200-00001A000000}"/>
            </a:ext>
          </a:extLst>
        </xdr:cNvPr>
        <xdr:cNvSpPr txBox="1">
          <a:spLocks noChangeArrowheads="1"/>
        </xdr:cNvSpPr>
      </xdr:nvSpPr>
      <xdr:spPr bwMode="auto">
        <a:xfrm>
          <a:off x="3714274" y="1170781"/>
          <a:ext cx="995998" cy="35258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29</xdr:col>
      <xdr:colOff>177959</xdr:colOff>
      <xdr:row>31</xdr:row>
      <xdr:rowOff>8256</xdr:rowOff>
    </xdr:from>
    <xdr:to>
      <xdr:col>32</xdr:col>
      <xdr:colOff>73183</xdr:colOff>
      <xdr:row>32</xdr:row>
      <xdr:rowOff>117951</xdr:rowOff>
    </xdr:to>
    <xdr:sp macro="" textlink="">
      <xdr:nvSpPr>
        <xdr:cNvPr id="27" name="Text Box 13">
          <a:extLst>
            <a:ext uri="{FF2B5EF4-FFF2-40B4-BE49-F238E27FC236}">
              <a16:creationId xmlns:a16="http://schemas.microsoft.com/office/drawing/2014/main" id="{00000000-0008-0000-0200-00001B000000}"/>
            </a:ext>
          </a:extLst>
        </xdr:cNvPr>
        <xdr:cNvSpPr txBox="1">
          <a:spLocks noChangeArrowheads="1"/>
        </xdr:cNvSpPr>
      </xdr:nvSpPr>
      <xdr:spPr bwMode="auto">
        <a:xfrm>
          <a:off x="5702459" y="4542156"/>
          <a:ext cx="466724" cy="26209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25559</xdr:colOff>
      <xdr:row>14</xdr:row>
      <xdr:rowOff>25083</xdr:rowOff>
    </xdr:from>
    <xdr:to>
      <xdr:col>31</xdr:col>
      <xdr:colOff>177959</xdr:colOff>
      <xdr:row>26</xdr:row>
      <xdr:rowOff>99854</xdr:rowOff>
    </xdr:to>
    <xdr:sp macro="" textlink="">
      <xdr:nvSpPr>
        <xdr:cNvPr id="28" name="Text Box 14">
          <a:extLst>
            <a:ext uri="{FF2B5EF4-FFF2-40B4-BE49-F238E27FC236}">
              <a16:creationId xmlns:a16="http://schemas.microsoft.com/office/drawing/2014/main" id="{00000000-0008-0000-0200-00001C000000}"/>
            </a:ext>
          </a:extLst>
        </xdr:cNvPr>
        <xdr:cNvSpPr txBox="1">
          <a:spLocks noChangeArrowheads="1"/>
        </xdr:cNvSpPr>
      </xdr:nvSpPr>
      <xdr:spPr bwMode="auto">
        <a:xfrm>
          <a:off x="5740559" y="1968183"/>
          <a:ext cx="342900" cy="1903571"/>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16034</xdr:colOff>
      <xdr:row>8</xdr:row>
      <xdr:rowOff>83343</xdr:rowOff>
    </xdr:from>
    <xdr:to>
      <xdr:col>28</xdr:col>
      <xdr:colOff>92234</xdr:colOff>
      <xdr:row>12</xdr:row>
      <xdr:rowOff>63817</xdr:rowOff>
    </xdr:to>
    <xdr:sp macro="" textlink="">
      <xdr:nvSpPr>
        <xdr:cNvPr id="29" name="Oval 15">
          <a:extLst>
            <a:ext uri="{FF2B5EF4-FFF2-40B4-BE49-F238E27FC236}">
              <a16:creationId xmlns:a16="http://schemas.microsoft.com/office/drawing/2014/main" id="{00000000-0008-0000-0200-00001D000000}"/>
            </a:ext>
          </a:extLst>
        </xdr:cNvPr>
        <xdr:cNvSpPr>
          <a:spLocks noChangeArrowheads="1"/>
        </xdr:cNvSpPr>
      </xdr:nvSpPr>
      <xdr:spPr bwMode="auto">
        <a:xfrm>
          <a:off x="4778534" y="1112043"/>
          <a:ext cx="647700" cy="590074"/>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28</xdr:col>
      <xdr:colOff>171609</xdr:colOff>
      <xdr:row>8</xdr:row>
      <xdr:rowOff>96043</xdr:rowOff>
    </xdr:from>
    <xdr:to>
      <xdr:col>32</xdr:col>
      <xdr:colOff>57309</xdr:colOff>
      <xdr:row>12</xdr:row>
      <xdr:rowOff>78898</xdr:rowOff>
    </xdr:to>
    <xdr:sp macro="" textlink="">
      <xdr:nvSpPr>
        <xdr:cNvPr id="30" name="Oval 16">
          <a:extLst>
            <a:ext uri="{FF2B5EF4-FFF2-40B4-BE49-F238E27FC236}">
              <a16:creationId xmlns:a16="http://schemas.microsoft.com/office/drawing/2014/main" id="{00000000-0008-0000-0200-00001E000000}"/>
            </a:ext>
          </a:extLst>
        </xdr:cNvPr>
        <xdr:cNvSpPr>
          <a:spLocks noChangeArrowheads="1"/>
        </xdr:cNvSpPr>
      </xdr:nvSpPr>
      <xdr:spPr bwMode="auto">
        <a:xfrm>
          <a:off x="5505609" y="1124743"/>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15</xdr:col>
      <xdr:colOff>111602</xdr:colOff>
      <xdr:row>18</xdr:row>
      <xdr:rowOff>100807</xdr:rowOff>
    </xdr:from>
    <xdr:to>
      <xdr:col>21</xdr:col>
      <xdr:colOff>86519</xdr:colOff>
      <xdr:row>21</xdr:row>
      <xdr:rowOff>90012</xdr:rowOff>
    </xdr:to>
    <xdr:sp macro="" textlink="">
      <xdr:nvSpPr>
        <xdr:cNvPr id="31" name="Text Box 18">
          <a:extLst>
            <a:ext uri="{FF2B5EF4-FFF2-40B4-BE49-F238E27FC236}">
              <a16:creationId xmlns:a16="http://schemas.microsoft.com/office/drawing/2014/main" id="{00000000-0008-0000-0200-00001F000000}"/>
            </a:ext>
          </a:extLst>
        </xdr:cNvPr>
        <xdr:cNvSpPr txBox="1">
          <a:spLocks noChangeArrowheads="1"/>
        </xdr:cNvSpPr>
      </xdr:nvSpPr>
      <xdr:spPr bwMode="auto">
        <a:xfrm>
          <a:off x="2969102" y="2653507"/>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25559</xdr:colOff>
      <xdr:row>14</xdr:row>
      <xdr:rowOff>52071</xdr:rowOff>
    </xdr:from>
    <xdr:to>
      <xdr:col>27</xdr:col>
      <xdr:colOff>150972</xdr:colOff>
      <xdr:row>17</xdr:row>
      <xdr:rowOff>127794</xdr:rowOff>
    </xdr:to>
    <xdr:sp macro="" textlink="">
      <xdr:nvSpPr>
        <xdr:cNvPr id="32" name="Text Box 19">
          <a:extLst>
            <a:ext uri="{FF2B5EF4-FFF2-40B4-BE49-F238E27FC236}">
              <a16:creationId xmlns:a16="http://schemas.microsoft.com/office/drawing/2014/main" id="{00000000-0008-0000-0200-000020000000}"/>
            </a:ext>
          </a:extLst>
        </xdr:cNvPr>
        <xdr:cNvSpPr txBox="1">
          <a:spLocks noChangeArrowheads="1"/>
        </xdr:cNvSpPr>
      </xdr:nvSpPr>
      <xdr:spPr bwMode="auto">
        <a:xfrm>
          <a:off x="4597559" y="1995171"/>
          <a:ext cx="696913" cy="53292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87789</xdr:colOff>
      <xdr:row>31</xdr:row>
      <xdr:rowOff>80487</xdr:rowOff>
    </xdr:from>
    <xdr:to>
      <xdr:col>20</xdr:col>
      <xdr:colOff>62707</xdr:colOff>
      <xdr:row>34</xdr:row>
      <xdr:rowOff>153829</xdr:rowOff>
    </xdr:to>
    <xdr:sp macro="" textlink="">
      <xdr:nvSpPr>
        <xdr:cNvPr id="33" name="Text Box 20">
          <a:extLst>
            <a:ext uri="{FF2B5EF4-FFF2-40B4-BE49-F238E27FC236}">
              <a16:creationId xmlns:a16="http://schemas.microsoft.com/office/drawing/2014/main" id="{00000000-0008-0000-0200-000021000000}"/>
            </a:ext>
          </a:extLst>
        </xdr:cNvPr>
        <xdr:cNvSpPr txBox="1">
          <a:spLocks noChangeArrowheads="1"/>
        </xdr:cNvSpPr>
      </xdr:nvSpPr>
      <xdr:spPr bwMode="auto">
        <a:xfrm>
          <a:off x="3135789" y="4614387"/>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22384</xdr:colOff>
      <xdr:row>18</xdr:row>
      <xdr:rowOff>53976</xdr:rowOff>
    </xdr:from>
    <xdr:to>
      <xdr:col>27</xdr:col>
      <xdr:colOff>160497</xdr:colOff>
      <xdr:row>21</xdr:row>
      <xdr:rowOff>129699</xdr:rowOff>
    </xdr:to>
    <xdr:sp macro="" textlink="">
      <xdr:nvSpPr>
        <xdr:cNvPr id="34" name="Text Box 21">
          <a:extLst>
            <a:ext uri="{FF2B5EF4-FFF2-40B4-BE49-F238E27FC236}">
              <a16:creationId xmlns:a16="http://schemas.microsoft.com/office/drawing/2014/main" id="{00000000-0008-0000-0200-000022000000}"/>
            </a:ext>
          </a:extLst>
        </xdr:cNvPr>
        <xdr:cNvSpPr txBox="1">
          <a:spLocks noChangeArrowheads="1"/>
        </xdr:cNvSpPr>
      </xdr:nvSpPr>
      <xdr:spPr bwMode="auto">
        <a:xfrm>
          <a:off x="4594384" y="2606676"/>
          <a:ext cx="709613" cy="53292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15</xdr:col>
      <xdr:colOff>84614</xdr:colOff>
      <xdr:row>22</xdr:row>
      <xdr:rowOff>33656</xdr:rowOff>
    </xdr:from>
    <xdr:to>
      <xdr:col>28</xdr:col>
      <xdr:colOff>3334</xdr:colOff>
      <xdr:row>26</xdr:row>
      <xdr:rowOff>107792</xdr:rowOff>
    </xdr:to>
    <xdr:sp macro="" textlink="">
      <xdr:nvSpPr>
        <xdr:cNvPr id="35" name="Text Box 22">
          <a:extLst>
            <a:ext uri="{FF2B5EF4-FFF2-40B4-BE49-F238E27FC236}">
              <a16:creationId xmlns:a16="http://schemas.microsoft.com/office/drawing/2014/main" id="{00000000-0008-0000-0200-000023000000}"/>
            </a:ext>
          </a:extLst>
        </xdr:cNvPr>
        <xdr:cNvSpPr txBox="1">
          <a:spLocks noChangeArrowheads="1"/>
        </xdr:cNvSpPr>
      </xdr:nvSpPr>
      <xdr:spPr bwMode="auto">
        <a:xfrm>
          <a:off x="2942114" y="3195956"/>
          <a:ext cx="2395220" cy="683736"/>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11</xdr:col>
      <xdr:colOff>26194</xdr:colOff>
      <xdr:row>12</xdr:row>
      <xdr:rowOff>88423</xdr:rowOff>
    </xdr:from>
    <xdr:to>
      <xdr:col>14</xdr:col>
      <xdr:colOff>113189</xdr:colOff>
      <xdr:row>16</xdr:row>
      <xdr:rowOff>5397</xdr:rowOff>
    </xdr:to>
    <xdr:sp macro="" textlink="">
      <xdr:nvSpPr>
        <xdr:cNvPr id="36" name="Oval 23">
          <a:extLst>
            <a:ext uri="{FF2B5EF4-FFF2-40B4-BE49-F238E27FC236}">
              <a16:creationId xmlns:a16="http://schemas.microsoft.com/office/drawing/2014/main" id="{00000000-0008-0000-0200-000024000000}"/>
            </a:ext>
          </a:extLst>
        </xdr:cNvPr>
        <xdr:cNvSpPr>
          <a:spLocks noChangeArrowheads="1"/>
        </xdr:cNvSpPr>
      </xdr:nvSpPr>
      <xdr:spPr bwMode="auto">
        <a:xfrm>
          <a:off x="2121694" y="1726723"/>
          <a:ext cx="658495" cy="526574"/>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21</xdr:col>
      <xdr:colOff>54769</xdr:colOff>
      <xdr:row>32</xdr:row>
      <xdr:rowOff>65405</xdr:rowOff>
    </xdr:from>
    <xdr:to>
      <xdr:col>25</xdr:col>
      <xdr:colOff>120809</xdr:colOff>
      <xdr:row>36</xdr:row>
      <xdr:rowOff>11747</xdr:rowOff>
    </xdr:to>
    <xdr:sp macro="" textlink="">
      <xdr:nvSpPr>
        <xdr:cNvPr id="37" name="Text Box 26">
          <a:extLst>
            <a:ext uri="{FF2B5EF4-FFF2-40B4-BE49-F238E27FC236}">
              <a16:creationId xmlns:a16="http://schemas.microsoft.com/office/drawing/2014/main" id="{00000000-0008-0000-0200-000025000000}"/>
            </a:ext>
          </a:extLst>
        </xdr:cNvPr>
        <xdr:cNvSpPr txBox="1">
          <a:spLocks noChangeArrowheads="1"/>
        </xdr:cNvSpPr>
      </xdr:nvSpPr>
      <xdr:spPr bwMode="auto">
        <a:xfrm>
          <a:off x="4055269" y="4751705"/>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28</xdr:col>
      <xdr:colOff>28734</xdr:colOff>
      <xdr:row>34</xdr:row>
      <xdr:rowOff>56198</xdr:rowOff>
    </xdr:from>
    <xdr:to>
      <xdr:col>31</xdr:col>
      <xdr:colOff>104934</xdr:colOff>
      <xdr:row>36</xdr:row>
      <xdr:rowOff>10442</xdr:rowOff>
    </xdr:to>
    <xdr:sp macro="" textlink="">
      <xdr:nvSpPr>
        <xdr:cNvPr id="38" name="Text Box 36">
          <a:extLst>
            <a:ext uri="{FF2B5EF4-FFF2-40B4-BE49-F238E27FC236}">
              <a16:creationId xmlns:a16="http://schemas.microsoft.com/office/drawing/2014/main" id="{00000000-0008-0000-0200-000026000000}"/>
            </a:ext>
          </a:extLst>
        </xdr:cNvPr>
        <xdr:cNvSpPr txBox="1">
          <a:spLocks noChangeArrowheads="1"/>
        </xdr:cNvSpPr>
      </xdr:nvSpPr>
      <xdr:spPr bwMode="auto">
        <a:xfrm>
          <a:off x="5362734" y="5047298"/>
          <a:ext cx="647700" cy="259044"/>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26</xdr:col>
      <xdr:colOff>168434</xdr:colOff>
      <xdr:row>32</xdr:row>
      <xdr:rowOff>122713</xdr:rowOff>
    </xdr:from>
    <xdr:to>
      <xdr:col>26</xdr:col>
      <xdr:colOff>168434</xdr:colOff>
      <xdr:row>37</xdr:row>
      <xdr:rowOff>65087</xdr:rowOff>
    </xdr:to>
    <xdr:sp macro="" textlink="">
      <xdr:nvSpPr>
        <xdr:cNvPr id="39" name="Line 40">
          <a:extLst>
            <a:ext uri="{FF2B5EF4-FFF2-40B4-BE49-F238E27FC236}">
              <a16:creationId xmlns:a16="http://schemas.microsoft.com/office/drawing/2014/main" id="{00000000-0008-0000-0200-000027000000}"/>
            </a:ext>
          </a:extLst>
        </xdr:cNvPr>
        <xdr:cNvSpPr>
          <a:spLocks noChangeShapeType="1"/>
        </xdr:cNvSpPr>
      </xdr:nvSpPr>
      <xdr:spPr bwMode="auto">
        <a:xfrm>
          <a:off x="5121434" y="4809013"/>
          <a:ext cx="0" cy="704374"/>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26</xdr:col>
      <xdr:colOff>177959</xdr:colOff>
      <xdr:row>32</xdr:row>
      <xdr:rowOff>141763</xdr:rowOff>
    </xdr:from>
    <xdr:to>
      <xdr:col>32</xdr:col>
      <xdr:colOff>63659</xdr:colOff>
      <xdr:row>32</xdr:row>
      <xdr:rowOff>141763</xdr:rowOff>
    </xdr:to>
    <xdr:sp macro="" textlink="">
      <xdr:nvSpPr>
        <xdr:cNvPr id="40" name="Line 41">
          <a:extLst>
            <a:ext uri="{FF2B5EF4-FFF2-40B4-BE49-F238E27FC236}">
              <a16:creationId xmlns:a16="http://schemas.microsoft.com/office/drawing/2014/main" id="{00000000-0008-0000-0200-000028000000}"/>
            </a:ext>
          </a:extLst>
        </xdr:cNvPr>
        <xdr:cNvSpPr>
          <a:spLocks noChangeShapeType="1"/>
        </xdr:cNvSpPr>
      </xdr:nvSpPr>
      <xdr:spPr bwMode="auto">
        <a:xfrm>
          <a:off x="5130959" y="4828063"/>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102394</xdr:colOff>
      <xdr:row>18</xdr:row>
      <xdr:rowOff>135732</xdr:rowOff>
    </xdr:from>
    <xdr:to>
      <xdr:col>9</xdr:col>
      <xdr:colOff>22067</xdr:colOff>
      <xdr:row>22</xdr:row>
      <xdr:rowOff>145574</xdr:rowOff>
    </xdr:to>
    <xdr:sp macro="" textlink="">
      <xdr:nvSpPr>
        <xdr:cNvPr id="41" name="Text Box 42">
          <a:extLst>
            <a:ext uri="{FF2B5EF4-FFF2-40B4-BE49-F238E27FC236}">
              <a16:creationId xmlns:a16="http://schemas.microsoft.com/office/drawing/2014/main" id="{00000000-0008-0000-0200-000029000000}"/>
            </a:ext>
          </a:extLst>
        </xdr:cNvPr>
        <xdr:cNvSpPr txBox="1">
          <a:spLocks noChangeArrowheads="1"/>
        </xdr:cNvSpPr>
      </xdr:nvSpPr>
      <xdr:spPr bwMode="auto">
        <a:xfrm>
          <a:off x="1245394" y="2688432"/>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6</xdr:col>
      <xdr:colOff>115094</xdr:colOff>
      <xdr:row>23</xdr:row>
      <xdr:rowOff>45721</xdr:rowOff>
    </xdr:from>
    <xdr:to>
      <xdr:col>9</xdr:col>
      <xdr:colOff>34767</xdr:colOff>
      <xdr:row>29</xdr:row>
      <xdr:rowOff>28575</xdr:rowOff>
    </xdr:to>
    <xdr:sp macro="" textlink="">
      <xdr:nvSpPr>
        <xdr:cNvPr id="42" name="Text Box 43">
          <a:extLst>
            <a:ext uri="{FF2B5EF4-FFF2-40B4-BE49-F238E27FC236}">
              <a16:creationId xmlns:a16="http://schemas.microsoft.com/office/drawing/2014/main" id="{00000000-0008-0000-0200-00002A000000}"/>
            </a:ext>
          </a:extLst>
        </xdr:cNvPr>
        <xdr:cNvSpPr txBox="1">
          <a:spLocks noChangeArrowheads="1"/>
        </xdr:cNvSpPr>
      </xdr:nvSpPr>
      <xdr:spPr bwMode="auto">
        <a:xfrm>
          <a:off x="1258094" y="3360421"/>
          <a:ext cx="491173" cy="89725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11</xdr:col>
      <xdr:colOff>111919</xdr:colOff>
      <xdr:row>28</xdr:row>
      <xdr:rowOff>96043</xdr:rowOff>
    </xdr:from>
    <xdr:to>
      <xdr:col>15</xdr:col>
      <xdr:colOff>8414</xdr:colOff>
      <xdr:row>32</xdr:row>
      <xdr:rowOff>13017</xdr:rowOff>
    </xdr:to>
    <xdr:sp macro="" textlink="">
      <xdr:nvSpPr>
        <xdr:cNvPr id="43" name="Oval 23">
          <a:extLst>
            <a:ext uri="{FF2B5EF4-FFF2-40B4-BE49-F238E27FC236}">
              <a16:creationId xmlns:a16="http://schemas.microsoft.com/office/drawing/2014/main" id="{00000000-0008-0000-0200-00002B000000}"/>
            </a:ext>
          </a:extLst>
        </xdr:cNvPr>
        <xdr:cNvSpPr>
          <a:spLocks noChangeArrowheads="1"/>
        </xdr:cNvSpPr>
      </xdr:nvSpPr>
      <xdr:spPr bwMode="auto">
        <a:xfrm>
          <a:off x="2207419" y="4172743"/>
          <a:ext cx="658495" cy="526574"/>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9</xdr:col>
      <xdr:colOff>135051</xdr:colOff>
      <xdr:row>25</xdr:row>
      <xdr:rowOff>73819</xdr:rowOff>
    </xdr:from>
    <xdr:to>
      <xdr:col>14</xdr:col>
      <xdr:colOff>140494</xdr:colOff>
      <xdr:row>28</xdr:row>
      <xdr:rowOff>60642</xdr:rowOff>
    </xdr:to>
    <xdr:sp macro="" textlink="">
      <xdr:nvSpPr>
        <xdr:cNvPr id="44" name="Text Box 18">
          <a:extLst>
            <a:ext uri="{FF2B5EF4-FFF2-40B4-BE49-F238E27FC236}">
              <a16:creationId xmlns:a16="http://schemas.microsoft.com/office/drawing/2014/main" id="{00000000-0008-0000-0200-00002C000000}"/>
            </a:ext>
          </a:extLst>
        </xdr:cNvPr>
        <xdr:cNvSpPr txBox="1">
          <a:spLocks noChangeArrowheads="1"/>
        </xdr:cNvSpPr>
      </xdr:nvSpPr>
      <xdr:spPr bwMode="auto">
        <a:xfrm>
          <a:off x="1849551" y="3693319"/>
          <a:ext cx="957943" cy="44402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9</xdr:col>
      <xdr:colOff>121444</xdr:colOff>
      <xdr:row>18</xdr:row>
      <xdr:rowOff>84705</xdr:rowOff>
    </xdr:from>
    <xdr:to>
      <xdr:col>14</xdr:col>
      <xdr:colOff>118904</xdr:colOff>
      <xdr:row>25</xdr:row>
      <xdr:rowOff>11113</xdr:rowOff>
    </xdr:to>
    <xdr:sp macro="" textlink="">
      <xdr:nvSpPr>
        <xdr:cNvPr id="45" name="Text Box 52">
          <a:extLst>
            <a:ext uri="{FF2B5EF4-FFF2-40B4-BE49-F238E27FC236}">
              <a16:creationId xmlns:a16="http://schemas.microsoft.com/office/drawing/2014/main" id="{00000000-0008-0000-0200-00002D000000}"/>
            </a:ext>
          </a:extLst>
        </xdr:cNvPr>
        <xdr:cNvSpPr txBox="1">
          <a:spLocks noChangeArrowheads="1"/>
        </xdr:cNvSpPr>
      </xdr:nvSpPr>
      <xdr:spPr bwMode="auto">
        <a:xfrm>
          <a:off x="1835944" y="2637405"/>
          <a:ext cx="949960" cy="993208"/>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xdr:from>
      <xdr:col>34</xdr:col>
      <xdr:colOff>76200</xdr:colOff>
      <xdr:row>4</xdr:row>
      <xdr:rowOff>66675</xdr:rowOff>
    </xdr:from>
    <xdr:to>
      <xdr:col>43</xdr:col>
      <xdr:colOff>584290</xdr:colOff>
      <xdr:row>8</xdr:row>
      <xdr:rowOff>135731</xdr:rowOff>
    </xdr:to>
    <xdr:sp macro="" textlink="">
      <xdr:nvSpPr>
        <xdr:cNvPr id="46" name="Rectangle 5">
          <a:extLst>
            <a:ext uri="{FF2B5EF4-FFF2-40B4-BE49-F238E27FC236}">
              <a16:creationId xmlns:a16="http://schemas.microsoft.com/office/drawing/2014/main" id="{00000000-0008-0000-0200-00002E000000}"/>
            </a:ext>
          </a:extLst>
        </xdr:cNvPr>
        <xdr:cNvSpPr>
          <a:spLocks noChangeArrowheads="1"/>
        </xdr:cNvSpPr>
      </xdr:nvSpPr>
      <xdr:spPr bwMode="auto">
        <a:xfrm>
          <a:off x="6553200" y="400050"/>
          <a:ext cx="5080090" cy="76438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57150</xdr:colOff>
      <xdr:row>26</xdr:row>
      <xdr:rowOff>9525</xdr:rowOff>
    </xdr:from>
    <xdr:to>
      <xdr:col>40</xdr:col>
      <xdr:colOff>403653</xdr:colOff>
      <xdr:row>29</xdr:row>
      <xdr:rowOff>86139</xdr:rowOff>
    </xdr:to>
    <xdr:sp macro="" textlink="">
      <xdr:nvSpPr>
        <xdr:cNvPr id="47" name="AutoShape 48">
          <a:extLst>
            <a:ext uri="{FF2B5EF4-FFF2-40B4-BE49-F238E27FC236}">
              <a16:creationId xmlns:a16="http://schemas.microsoft.com/office/drawing/2014/main" id="{00000000-0008-0000-0200-00002F000000}"/>
            </a:ext>
          </a:extLst>
        </xdr:cNvPr>
        <xdr:cNvSpPr>
          <a:spLocks noChangeArrowheads="1"/>
        </xdr:cNvSpPr>
      </xdr:nvSpPr>
      <xdr:spPr bwMode="auto">
        <a:xfrm>
          <a:off x="6534150" y="3781425"/>
          <a:ext cx="2918253" cy="533814"/>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基準年度中に、敷地境界や排出源の変更がある場合は、その変更点を図示してください。</a:t>
          </a:r>
        </a:p>
        <a:p>
          <a:pPr algn="l" rtl="0">
            <a:lnSpc>
              <a:spcPts val="1000"/>
            </a:lnSpc>
            <a:defRPr sz="1000"/>
          </a:pPr>
          <a:endParaRPr lang="ja-JP" altLang="en-US"/>
        </a:p>
      </xdr:txBody>
    </xdr:sp>
    <xdr:clientData/>
  </xdr:twoCellAnchor>
  <xdr:twoCellAnchor editAs="oneCell">
    <xdr:from>
      <xdr:col>37</xdr:col>
      <xdr:colOff>57151</xdr:colOff>
      <xdr:row>47</xdr:row>
      <xdr:rowOff>66675</xdr:rowOff>
    </xdr:from>
    <xdr:to>
      <xdr:col>42</xdr:col>
      <xdr:colOff>90340</xdr:colOff>
      <xdr:row>50</xdr:row>
      <xdr:rowOff>126450</xdr:rowOff>
    </xdr:to>
    <xdr:sp macro="" textlink="">
      <xdr:nvSpPr>
        <xdr:cNvPr id="48" name="AutoShape 4">
          <a:extLst>
            <a:ext uri="{FF2B5EF4-FFF2-40B4-BE49-F238E27FC236}">
              <a16:creationId xmlns:a16="http://schemas.microsoft.com/office/drawing/2014/main" id="{00000000-0008-0000-0200-000030000000}"/>
            </a:ext>
          </a:extLst>
        </xdr:cNvPr>
        <xdr:cNvSpPr>
          <a:spLocks noChangeArrowheads="1"/>
        </xdr:cNvSpPr>
      </xdr:nvSpPr>
      <xdr:spPr bwMode="auto">
        <a:xfrm>
          <a:off x="7105651" y="7038975"/>
          <a:ext cx="3366939" cy="516975"/>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36</xdr:col>
      <xdr:colOff>65882</xdr:colOff>
      <xdr:row>56</xdr:row>
      <xdr:rowOff>17592</xdr:rowOff>
    </xdr:from>
    <xdr:to>
      <xdr:col>41</xdr:col>
      <xdr:colOff>123990</xdr:colOff>
      <xdr:row>58</xdr:row>
      <xdr:rowOff>142426</xdr:rowOff>
    </xdr:to>
    <xdr:sp macro="" textlink="">
      <xdr:nvSpPr>
        <xdr:cNvPr id="49" name="AutoShape 5">
          <a:extLst>
            <a:ext uri="{FF2B5EF4-FFF2-40B4-BE49-F238E27FC236}">
              <a16:creationId xmlns:a16="http://schemas.microsoft.com/office/drawing/2014/main" id="{00000000-0008-0000-0200-000031000000}"/>
            </a:ext>
          </a:extLst>
        </xdr:cNvPr>
        <xdr:cNvSpPr>
          <a:spLocks noChangeArrowheads="1"/>
        </xdr:cNvSpPr>
      </xdr:nvSpPr>
      <xdr:spPr bwMode="auto">
        <a:xfrm>
          <a:off x="6923882" y="9123492"/>
          <a:ext cx="2915608" cy="52488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基準年度中に、敷地境界や排出源の変更がある場合は、その内容を記載してください。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35</xdr:col>
      <xdr:colOff>47625</xdr:colOff>
      <xdr:row>52</xdr:row>
      <xdr:rowOff>338817</xdr:rowOff>
    </xdr:from>
    <xdr:to>
      <xdr:col>41</xdr:col>
      <xdr:colOff>394407</xdr:colOff>
      <xdr:row>54</xdr:row>
      <xdr:rowOff>140375</xdr:rowOff>
    </xdr:to>
    <xdr:sp macro="" textlink="">
      <xdr:nvSpPr>
        <xdr:cNvPr id="50" name="AutoShape 3">
          <a:extLst>
            <a:ext uri="{FF2B5EF4-FFF2-40B4-BE49-F238E27FC236}">
              <a16:creationId xmlns:a16="http://schemas.microsoft.com/office/drawing/2014/main" id="{00000000-0008-0000-0200-000032000000}"/>
            </a:ext>
          </a:extLst>
        </xdr:cNvPr>
        <xdr:cNvSpPr>
          <a:spLocks noChangeArrowheads="1"/>
        </xdr:cNvSpPr>
      </xdr:nvSpPr>
      <xdr:spPr bwMode="auto">
        <a:xfrm>
          <a:off x="6715125" y="8396967"/>
          <a:ext cx="3394782" cy="468308"/>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16</xdr:col>
      <xdr:colOff>123826</xdr:colOff>
      <xdr:row>39</xdr:row>
      <xdr:rowOff>101931</xdr:rowOff>
    </xdr:from>
    <xdr:to>
      <xdr:col>31</xdr:col>
      <xdr:colOff>122616</xdr:colOff>
      <xdr:row>49</xdr:row>
      <xdr:rowOff>38101</xdr:rowOff>
    </xdr:to>
    <xdr:pic>
      <xdr:nvPicPr>
        <xdr:cNvPr id="51" name="図 50">
          <a:extLst>
            <a:ext uri="{FF2B5EF4-FFF2-40B4-BE49-F238E27FC236}">
              <a16:creationId xmlns:a16="http://schemas.microsoft.com/office/drawing/2014/main" id="{00000000-0008-0000-0200-00003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888" b="9283"/>
        <a:stretch/>
      </xdr:blipFill>
      <xdr:spPr bwMode="auto">
        <a:xfrm>
          <a:off x="3171826" y="5855031"/>
          <a:ext cx="2856290" cy="1460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162651</xdr:colOff>
      <xdr:row>42</xdr:row>
      <xdr:rowOff>127907</xdr:rowOff>
    </xdr:from>
    <xdr:to>
      <xdr:col>37</xdr:col>
      <xdr:colOff>641170</xdr:colOff>
      <xdr:row>45</xdr:row>
      <xdr:rowOff>97455</xdr:rowOff>
    </xdr:to>
    <xdr:sp macro="" textlink="">
      <xdr:nvSpPr>
        <xdr:cNvPr id="52" name="AutoShape 48">
          <a:extLst>
            <a:ext uri="{FF2B5EF4-FFF2-40B4-BE49-F238E27FC236}">
              <a16:creationId xmlns:a16="http://schemas.microsoft.com/office/drawing/2014/main" id="{00000000-0008-0000-0200-000034000000}"/>
            </a:ext>
          </a:extLst>
        </xdr:cNvPr>
        <xdr:cNvSpPr>
          <a:spLocks noChangeArrowheads="1"/>
        </xdr:cNvSpPr>
      </xdr:nvSpPr>
      <xdr:spPr bwMode="auto">
        <a:xfrm>
          <a:off x="6236880" y="6343650"/>
          <a:ext cx="1654176" cy="426748"/>
        </a:xfrm>
        <a:prstGeom prst="wedgeRectCallout">
          <a:avLst>
            <a:gd name="adj1" fmla="val -71332"/>
            <a:gd name="adj2" fmla="val -9153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chemeClr val="tx1"/>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xdr:from>
      <xdr:col>18</xdr:col>
      <xdr:colOff>106972</xdr:colOff>
      <xdr:row>46</xdr:row>
      <xdr:rowOff>11723</xdr:rowOff>
    </xdr:from>
    <xdr:to>
      <xdr:col>20</xdr:col>
      <xdr:colOff>164124</xdr:colOff>
      <xdr:row>47</xdr:row>
      <xdr:rowOff>62278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88726" y="6828692"/>
          <a:ext cx="444013" cy="2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,7</a:t>
          </a:r>
        </a:p>
      </xdr:txBody>
    </xdr:sp>
    <xdr:clientData/>
  </xdr:twoCellAnchor>
  <xdr:twoCellAnchor>
    <xdr:from>
      <xdr:col>18</xdr:col>
      <xdr:colOff>30042</xdr:colOff>
      <xdr:row>47</xdr:row>
      <xdr:rowOff>105509</xdr:rowOff>
    </xdr:from>
    <xdr:to>
      <xdr:col>19</xdr:col>
      <xdr:colOff>344</xdr:colOff>
      <xdr:row>48</xdr:row>
      <xdr:rowOff>56203</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3511796" y="7074878"/>
          <a:ext cx="163733" cy="10309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8</a:t>
          </a:r>
        </a:p>
      </xdr:txBody>
    </xdr:sp>
    <xdr:clientData/>
  </xdr:twoCellAnchor>
  <xdr:twoCellAnchor editAs="oneCell">
    <xdr:from>
      <xdr:col>28</xdr:col>
      <xdr:colOff>9524</xdr:colOff>
      <xdr:row>61</xdr:row>
      <xdr:rowOff>38100</xdr:rowOff>
    </xdr:from>
    <xdr:to>
      <xdr:col>42</xdr:col>
      <xdr:colOff>315058</xdr:colOff>
      <xdr:row>64</xdr:row>
      <xdr:rowOff>112333</xdr:rowOff>
    </xdr:to>
    <xdr:sp macro="" textlink="">
      <xdr:nvSpPr>
        <xdr:cNvPr id="53" name="AutoShape 48">
          <a:extLst>
            <a:ext uri="{FF2B5EF4-FFF2-40B4-BE49-F238E27FC236}">
              <a16:creationId xmlns:a16="http://schemas.microsoft.com/office/drawing/2014/main" id="{5A49CFF9-78CC-45BF-8094-ED55D70D8F41}"/>
            </a:ext>
          </a:extLst>
        </xdr:cNvPr>
        <xdr:cNvSpPr>
          <a:spLocks noChangeArrowheads="1"/>
        </xdr:cNvSpPr>
      </xdr:nvSpPr>
      <xdr:spPr bwMode="auto">
        <a:xfrm>
          <a:off x="5343524" y="10185888"/>
          <a:ext cx="5353784" cy="535830"/>
        </a:xfrm>
        <a:prstGeom prst="wedgeRectCallout">
          <a:avLst>
            <a:gd name="adj1" fmla="val -79773"/>
            <a:gd name="adj2" fmla="val -9703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92393</xdr:colOff>
      <xdr:row>16</xdr:row>
      <xdr:rowOff>71437</xdr:rowOff>
    </xdr:from>
    <xdr:to>
      <xdr:col>27</xdr:col>
      <xdr:colOff>32385</xdr:colOff>
      <xdr:row>22</xdr:row>
      <xdr:rowOff>50483</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439353" y="3096577"/>
          <a:ext cx="2424112" cy="89344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125731</xdr:colOff>
      <xdr:row>27</xdr:row>
      <xdr:rowOff>77152</xdr:rowOff>
    </xdr:from>
    <xdr:to>
      <xdr:col>27</xdr:col>
      <xdr:colOff>70485</xdr:colOff>
      <xdr:row>33</xdr:row>
      <xdr:rowOff>8573</xdr:rowOff>
    </xdr:to>
    <xdr:sp macro="" textlink="">
      <xdr:nvSpPr>
        <xdr:cNvPr id="4" name="Rectangle 2">
          <a:extLst>
            <a:ext uri="{FF2B5EF4-FFF2-40B4-BE49-F238E27FC236}">
              <a16:creationId xmlns:a16="http://schemas.microsoft.com/office/drawing/2014/main" id="{00000000-0008-0000-0300-000004000000}"/>
            </a:ext>
          </a:extLst>
        </xdr:cNvPr>
        <xdr:cNvSpPr>
          <a:spLocks noChangeArrowheads="1"/>
        </xdr:cNvSpPr>
      </xdr:nvSpPr>
      <xdr:spPr bwMode="auto">
        <a:xfrm>
          <a:off x="2472691" y="4778692"/>
          <a:ext cx="2428874"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23813</xdr:colOff>
      <xdr:row>43</xdr:row>
      <xdr:rowOff>80962</xdr:rowOff>
    </xdr:from>
    <xdr:to>
      <xdr:col>21</xdr:col>
      <xdr:colOff>65723</xdr:colOff>
      <xdr:row>54</xdr:row>
      <xdr:rowOff>150019</xdr:rowOff>
    </xdr:to>
    <xdr:sp macro="" textlink="">
      <xdr:nvSpPr>
        <xdr:cNvPr id="5" name="Rectangle 3">
          <a:extLst>
            <a:ext uri="{FF2B5EF4-FFF2-40B4-BE49-F238E27FC236}">
              <a16:creationId xmlns:a16="http://schemas.microsoft.com/office/drawing/2014/main" id="{00000000-0008-0000-0300-000005000000}"/>
            </a:ext>
          </a:extLst>
        </xdr:cNvPr>
        <xdr:cNvSpPr>
          <a:spLocks noChangeArrowheads="1"/>
        </xdr:cNvSpPr>
      </xdr:nvSpPr>
      <xdr:spPr bwMode="auto">
        <a:xfrm>
          <a:off x="862013" y="7220902"/>
          <a:ext cx="2724150" cy="174545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232410</xdr:colOff>
      <xdr:row>22</xdr:row>
      <xdr:rowOff>88583</xdr:rowOff>
    </xdr:from>
    <xdr:to>
      <xdr:col>25</xdr:col>
      <xdr:colOff>41911</xdr:colOff>
      <xdr:row>27</xdr:row>
      <xdr:rowOff>10478</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4088130" y="4028123"/>
          <a:ext cx="297181"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144781</xdr:colOff>
      <xdr:row>33</xdr:row>
      <xdr:rowOff>37148</xdr:rowOff>
    </xdr:from>
    <xdr:to>
      <xdr:col>14</xdr:col>
      <xdr:colOff>106681</xdr:colOff>
      <xdr:row>42</xdr:row>
      <xdr:rowOff>18098</xdr:rowOff>
    </xdr:to>
    <xdr:sp macro="" textlink="">
      <xdr:nvSpPr>
        <xdr:cNvPr id="7" name="AutoShape 7">
          <a:extLst>
            <a:ext uri="{FF2B5EF4-FFF2-40B4-BE49-F238E27FC236}">
              <a16:creationId xmlns:a16="http://schemas.microsoft.com/office/drawing/2014/main" id="{00000000-0008-0000-0300-000007000000}"/>
            </a:ext>
          </a:extLst>
        </xdr:cNvPr>
        <xdr:cNvSpPr>
          <a:spLocks noChangeArrowheads="1"/>
        </xdr:cNvSpPr>
      </xdr:nvSpPr>
      <xdr:spPr bwMode="auto">
        <a:xfrm rot="-9134640">
          <a:off x="2156461" y="5653088"/>
          <a:ext cx="29718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137160</xdr:colOff>
      <xdr:row>22</xdr:row>
      <xdr:rowOff>107633</xdr:rowOff>
    </xdr:from>
    <xdr:to>
      <xdr:col>19</xdr:col>
      <xdr:colOff>103823</xdr:colOff>
      <xdr:row>27</xdr:row>
      <xdr:rowOff>29528</xdr:rowOff>
    </xdr:to>
    <xdr:sp macro="" textlink="">
      <xdr:nvSpPr>
        <xdr:cNvPr id="8" name="AutoShape 8">
          <a:extLst>
            <a:ext uri="{FF2B5EF4-FFF2-40B4-BE49-F238E27FC236}">
              <a16:creationId xmlns:a16="http://schemas.microsoft.com/office/drawing/2014/main" id="{00000000-0008-0000-0300-000008000000}"/>
            </a:ext>
          </a:extLst>
        </xdr:cNvPr>
        <xdr:cNvSpPr>
          <a:spLocks noChangeArrowheads="1"/>
        </xdr:cNvSpPr>
      </xdr:nvSpPr>
      <xdr:spPr bwMode="auto">
        <a:xfrm rot="10800000">
          <a:off x="2987040" y="4047173"/>
          <a:ext cx="301943"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234792</xdr:colOff>
      <xdr:row>23</xdr:row>
      <xdr:rowOff>65723</xdr:rowOff>
    </xdr:from>
    <xdr:to>
      <xdr:col>26</xdr:col>
      <xdr:colOff>96680</xdr:colOff>
      <xdr:row>25</xdr:row>
      <xdr:rowOff>80963</xdr:rowOff>
    </xdr:to>
    <xdr:sp macro="" textlink="">
      <xdr:nvSpPr>
        <xdr:cNvPr id="9" name="Rectangle 9">
          <a:extLst>
            <a:ext uri="{FF2B5EF4-FFF2-40B4-BE49-F238E27FC236}">
              <a16:creationId xmlns:a16="http://schemas.microsoft.com/office/drawing/2014/main" id="{00000000-0008-0000-0300-000009000000}"/>
            </a:ext>
          </a:extLst>
        </xdr:cNvPr>
        <xdr:cNvSpPr>
          <a:spLocks noChangeArrowheads="1"/>
        </xdr:cNvSpPr>
      </xdr:nvSpPr>
      <xdr:spPr bwMode="auto">
        <a:xfrm>
          <a:off x="4334352" y="4157663"/>
          <a:ext cx="349568"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63818</xdr:colOff>
      <xdr:row>23</xdr:row>
      <xdr:rowOff>56198</xdr:rowOff>
    </xdr:from>
    <xdr:to>
      <xdr:col>17</xdr:col>
      <xdr:colOff>103823</xdr:colOff>
      <xdr:row>25</xdr:row>
      <xdr:rowOff>71438</xdr:rowOff>
    </xdr:to>
    <xdr:sp macro="" textlink="">
      <xdr:nvSpPr>
        <xdr:cNvPr id="10" name="Rectangle 10">
          <a:extLst>
            <a:ext uri="{FF2B5EF4-FFF2-40B4-BE49-F238E27FC236}">
              <a16:creationId xmlns:a16="http://schemas.microsoft.com/office/drawing/2014/main" id="{00000000-0008-0000-0300-00000A000000}"/>
            </a:ext>
          </a:extLst>
        </xdr:cNvPr>
        <xdr:cNvSpPr>
          <a:spLocks noChangeArrowheads="1"/>
        </xdr:cNvSpPr>
      </xdr:nvSpPr>
      <xdr:spPr bwMode="auto">
        <a:xfrm>
          <a:off x="2578418" y="4148138"/>
          <a:ext cx="37528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27</xdr:col>
      <xdr:colOff>99061</xdr:colOff>
      <xdr:row>37</xdr:row>
      <xdr:rowOff>953</xdr:rowOff>
    </xdr:from>
    <xdr:to>
      <xdr:col>31</xdr:col>
      <xdr:colOff>182405</xdr:colOff>
      <xdr:row>40</xdr:row>
      <xdr:rowOff>79057</xdr:rowOff>
    </xdr:to>
    <xdr:sp macro="" textlink="">
      <xdr:nvSpPr>
        <xdr:cNvPr id="11" name="Rectangle 11">
          <a:extLst>
            <a:ext uri="{FF2B5EF4-FFF2-40B4-BE49-F238E27FC236}">
              <a16:creationId xmlns:a16="http://schemas.microsoft.com/office/drawing/2014/main" id="{00000000-0008-0000-0300-00000B000000}"/>
            </a:ext>
          </a:extLst>
        </xdr:cNvPr>
        <xdr:cNvSpPr>
          <a:spLocks noChangeArrowheads="1"/>
        </xdr:cNvSpPr>
      </xdr:nvSpPr>
      <xdr:spPr bwMode="auto">
        <a:xfrm>
          <a:off x="4930141" y="6226493"/>
          <a:ext cx="1058704" cy="535304"/>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22</xdr:col>
      <xdr:colOff>127635</xdr:colOff>
      <xdr:row>43</xdr:row>
      <xdr:rowOff>90487</xdr:rowOff>
    </xdr:from>
    <xdr:to>
      <xdr:col>33</xdr:col>
      <xdr:colOff>259555</xdr:colOff>
      <xdr:row>55</xdr:row>
      <xdr:rowOff>23813</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3815715" y="7230427"/>
          <a:ext cx="2814160"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163355</xdr:colOff>
      <xdr:row>32</xdr:row>
      <xdr:rowOff>153829</xdr:rowOff>
    </xdr:from>
    <xdr:to>
      <xdr:col>27</xdr:col>
      <xdr:colOff>213360</xdr:colOff>
      <xdr:row>41</xdr:row>
      <xdr:rowOff>153829</xdr:rowOff>
    </xdr:to>
    <xdr:sp macro="" textlink="">
      <xdr:nvSpPr>
        <xdr:cNvPr id="13" name="AutoShape 6">
          <a:extLst>
            <a:ext uri="{FF2B5EF4-FFF2-40B4-BE49-F238E27FC236}">
              <a16:creationId xmlns:a16="http://schemas.microsoft.com/office/drawing/2014/main" id="{00000000-0008-0000-0300-00000D000000}"/>
            </a:ext>
          </a:extLst>
        </xdr:cNvPr>
        <xdr:cNvSpPr>
          <a:spLocks noChangeArrowheads="1"/>
        </xdr:cNvSpPr>
      </xdr:nvSpPr>
      <xdr:spPr bwMode="auto">
        <a:xfrm rot="-1509530">
          <a:off x="4750595" y="5617369"/>
          <a:ext cx="29384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35243</xdr:colOff>
      <xdr:row>32</xdr:row>
      <xdr:rowOff>144304</xdr:rowOff>
    </xdr:from>
    <xdr:to>
      <xdr:col>17</xdr:col>
      <xdr:colOff>27623</xdr:colOff>
      <xdr:row>41</xdr:row>
      <xdr:rowOff>94298</xdr:rowOff>
    </xdr:to>
    <xdr:sp macro="" textlink="">
      <xdr:nvSpPr>
        <xdr:cNvPr id="14" name="AutoShape 5">
          <a:extLst>
            <a:ext uri="{FF2B5EF4-FFF2-40B4-BE49-F238E27FC236}">
              <a16:creationId xmlns:a16="http://schemas.microsoft.com/office/drawing/2014/main" id="{00000000-0008-0000-0300-00000E000000}"/>
            </a:ext>
          </a:extLst>
        </xdr:cNvPr>
        <xdr:cNvSpPr>
          <a:spLocks noChangeArrowheads="1"/>
        </xdr:cNvSpPr>
      </xdr:nvSpPr>
      <xdr:spPr bwMode="auto">
        <a:xfrm rot="1529479">
          <a:off x="2549843" y="5607844"/>
          <a:ext cx="327660" cy="1321594"/>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32386</xdr:colOff>
      <xdr:row>33</xdr:row>
      <xdr:rowOff>56198</xdr:rowOff>
    </xdr:from>
    <xdr:to>
      <xdr:col>26</xdr:col>
      <xdr:colOff>96680</xdr:colOff>
      <xdr:row>41</xdr:row>
      <xdr:rowOff>134779</xdr:rowOff>
    </xdr:to>
    <xdr:sp macro="" textlink="">
      <xdr:nvSpPr>
        <xdr:cNvPr id="15" name="AutoShape 7">
          <a:extLst>
            <a:ext uri="{FF2B5EF4-FFF2-40B4-BE49-F238E27FC236}">
              <a16:creationId xmlns:a16="http://schemas.microsoft.com/office/drawing/2014/main" id="{00000000-0008-0000-0300-00000F000000}"/>
            </a:ext>
          </a:extLst>
        </xdr:cNvPr>
        <xdr:cNvSpPr>
          <a:spLocks noChangeArrowheads="1"/>
        </xdr:cNvSpPr>
      </xdr:nvSpPr>
      <xdr:spPr bwMode="auto">
        <a:xfrm rot="9187137">
          <a:off x="4375786" y="5672138"/>
          <a:ext cx="308134" cy="1297781"/>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118110</xdr:colOff>
      <xdr:row>34</xdr:row>
      <xdr:rowOff>130969</xdr:rowOff>
    </xdr:from>
    <xdr:to>
      <xdr:col>25</xdr:col>
      <xdr:colOff>41910</xdr:colOff>
      <xdr:row>37</xdr:row>
      <xdr:rowOff>77153</xdr:rowOff>
    </xdr:to>
    <xdr:sp macro="" textlink="">
      <xdr:nvSpPr>
        <xdr:cNvPr id="16" name="Rectangle 12">
          <a:extLst>
            <a:ext uri="{FF2B5EF4-FFF2-40B4-BE49-F238E27FC236}">
              <a16:creationId xmlns:a16="http://schemas.microsoft.com/office/drawing/2014/main" id="{00000000-0008-0000-0300-000010000000}"/>
            </a:ext>
          </a:extLst>
        </xdr:cNvPr>
        <xdr:cNvSpPr>
          <a:spLocks noChangeArrowheads="1"/>
        </xdr:cNvSpPr>
      </xdr:nvSpPr>
      <xdr:spPr bwMode="auto">
        <a:xfrm>
          <a:off x="3806190" y="5899309"/>
          <a:ext cx="579120" cy="403384"/>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7</xdr:col>
      <xdr:colOff>123825</xdr:colOff>
      <xdr:row>42</xdr:row>
      <xdr:rowOff>27623</xdr:rowOff>
    </xdr:from>
    <xdr:to>
      <xdr:col>18</xdr:col>
      <xdr:colOff>84773</xdr:colOff>
      <xdr:row>43</xdr:row>
      <xdr:rowOff>46673</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297305" y="7015163"/>
          <a:ext cx="1804988"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49054</xdr:colOff>
      <xdr:row>42</xdr:row>
      <xdr:rowOff>46673</xdr:rowOff>
    </xdr:from>
    <xdr:to>
      <xdr:col>32</xdr:col>
      <xdr:colOff>41910</xdr:colOff>
      <xdr:row>43</xdr:row>
      <xdr:rowOff>80963</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148614" y="7034213"/>
          <a:ext cx="1981676"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92393</xdr:colOff>
      <xdr:row>37</xdr:row>
      <xdr:rowOff>115253</xdr:rowOff>
    </xdr:from>
    <xdr:to>
      <xdr:col>21</xdr:col>
      <xdr:colOff>156210</xdr:colOff>
      <xdr:row>41</xdr:row>
      <xdr:rowOff>40958</xdr:rowOff>
    </xdr:to>
    <xdr:sp macro="" textlink="">
      <xdr:nvSpPr>
        <xdr:cNvPr id="19" name="Rectangle 11">
          <a:extLst>
            <a:ext uri="{FF2B5EF4-FFF2-40B4-BE49-F238E27FC236}">
              <a16:creationId xmlns:a16="http://schemas.microsoft.com/office/drawing/2014/main" id="{00000000-0008-0000-0300-000013000000}"/>
            </a:ext>
          </a:extLst>
        </xdr:cNvPr>
        <xdr:cNvSpPr>
          <a:spLocks noChangeArrowheads="1"/>
        </xdr:cNvSpPr>
      </xdr:nvSpPr>
      <xdr:spPr bwMode="auto">
        <a:xfrm>
          <a:off x="2606993" y="6340793"/>
          <a:ext cx="1069657"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9</xdr:col>
      <xdr:colOff>123825</xdr:colOff>
      <xdr:row>34</xdr:row>
      <xdr:rowOff>42863</xdr:rowOff>
    </xdr:from>
    <xdr:to>
      <xdr:col>13</xdr:col>
      <xdr:colOff>54293</xdr:colOff>
      <xdr:row>36</xdr:row>
      <xdr:rowOff>146209</xdr:rowOff>
    </xdr:to>
    <xdr:sp macro="" textlink="">
      <xdr:nvSpPr>
        <xdr:cNvPr id="20" name="Rectangle 12">
          <a:extLst>
            <a:ext uri="{FF2B5EF4-FFF2-40B4-BE49-F238E27FC236}">
              <a16:creationId xmlns:a16="http://schemas.microsoft.com/office/drawing/2014/main" id="{00000000-0008-0000-0300-000014000000}"/>
            </a:ext>
          </a:extLst>
        </xdr:cNvPr>
        <xdr:cNvSpPr>
          <a:spLocks noChangeArrowheads="1"/>
        </xdr:cNvSpPr>
      </xdr:nvSpPr>
      <xdr:spPr bwMode="auto">
        <a:xfrm>
          <a:off x="1632585" y="5811203"/>
          <a:ext cx="601028" cy="408146"/>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161925</xdr:colOff>
      <xdr:row>12</xdr:row>
      <xdr:rowOff>133350</xdr:rowOff>
    </xdr:from>
    <xdr:to>
      <xdr:col>44</xdr:col>
      <xdr:colOff>23814</xdr:colOff>
      <xdr:row>17</xdr:row>
      <xdr:rowOff>30480</xdr:rowOff>
    </xdr:to>
    <xdr:sp macro="" textlink="">
      <xdr:nvSpPr>
        <xdr:cNvPr id="21" name="AutoShape 13">
          <a:extLst>
            <a:ext uri="{FF2B5EF4-FFF2-40B4-BE49-F238E27FC236}">
              <a16:creationId xmlns:a16="http://schemas.microsoft.com/office/drawing/2014/main" id="{00000000-0008-0000-0300-000015000000}"/>
            </a:ext>
          </a:extLst>
        </xdr:cNvPr>
        <xdr:cNvSpPr>
          <a:spLocks noChangeArrowheads="1"/>
        </xdr:cNvSpPr>
      </xdr:nvSpPr>
      <xdr:spPr bwMode="auto">
        <a:xfrm>
          <a:off x="6372225" y="2552700"/>
          <a:ext cx="2490789" cy="659130"/>
        </a:xfrm>
        <a:prstGeom prst="wedgeRectCallout">
          <a:avLst>
            <a:gd name="adj1" fmla="val -45845"/>
            <a:gd name="adj2" fmla="val 8015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1783080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9</xdr:col>
      <xdr:colOff>1385782</xdr:colOff>
      <xdr:row>14</xdr:row>
      <xdr:rowOff>241248</xdr:rowOff>
    </xdr:from>
    <xdr:to>
      <xdr:col>11</xdr:col>
      <xdr:colOff>1229836</xdr:colOff>
      <xdr:row>16</xdr:row>
      <xdr:rowOff>207381</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7615132" y="3689298"/>
          <a:ext cx="2301504" cy="575733"/>
        </a:xfrm>
        <a:prstGeom prst="wedgeRectCallout">
          <a:avLst>
            <a:gd name="adj1" fmla="val -117878"/>
            <a:gd name="adj2" fmla="val -60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editAs="oneCell">
    <xdr:from>
      <xdr:col>1</xdr:col>
      <xdr:colOff>114300</xdr:colOff>
      <xdr:row>14</xdr:row>
      <xdr:rowOff>230452</xdr:rowOff>
    </xdr:from>
    <xdr:to>
      <xdr:col>3</xdr:col>
      <xdr:colOff>1710999</xdr:colOff>
      <xdr:row>18</xdr:row>
      <xdr:rowOff>296067</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285750" y="3678502"/>
          <a:ext cx="2911149" cy="128481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412218</xdr:colOff>
      <xdr:row>15</xdr:row>
      <xdr:rowOff>274531</xdr:rowOff>
    </xdr:from>
    <xdr:to>
      <xdr:col>9</xdr:col>
      <xdr:colOff>622827</xdr:colOff>
      <xdr:row>17</xdr:row>
      <xdr:rowOff>164465</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4517493" y="4027381"/>
          <a:ext cx="2334684" cy="499534"/>
        </a:xfrm>
        <a:prstGeom prst="wedgeRectCallout">
          <a:avLst>
            <a:gd name="adj1" fmla="val -30251"/>
            <a:gd name="adj2" fmla="val -15001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xdr:from>
      <xdr:col>3</xdr:col>
      <xdr:colOff>2049034</xdr:colOff>
      <xdr:row>0</xdr:row>
      <xdr:rowOff>13666</xdr:rowOff>
    </xdr:from>
    <xdr:to>
      <xdr:col>7</xdr:col>
      <xdr:colOff>86986</xdr:colOff>
      <xdr:row>2</xdr:row>
      <xdr:rowOff>99413</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3539904" y="13666"/>
          <a:ext cx="1831386" cy="425334"/>
        </a:xfrm>
        <a:prstGeom prst="wedgeRectCallout">
          <a:avLst>
            <a:gd name="adj1" fmla="val -13989"/>
            <a:gd name="adj2" fmla="val 24858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xdr:from>
      <xdr:col>9</xdr:col>
      <xdr:colOff>110490</xdr:colOff>
      <xdr:row>3</xdr:row>
      <xdr:rowOff>152399</xdr:rowOff>
    </xdr:from>
    <xdr:to>
      <xdr:col>9</xdr:col>
      <xdr:colOff>1957405</xdr:colOff>
      <xdr:row>6</xdr:row>
      <xdr:rowOff>77154</xdr:rowOff>
    </xdr:to>
    <xdr:sp macro="" textlink="">
      <xdr:nvSpPr>
        <xdr:cNvPr id="2" name="AutoShape 33">
          <a:extLst>
            <a:ext uri="{FF2B5EF4-FFF2-40B4-BE49-F238E27FC236}">
              <a16:creationId xmlns:a16="http://schemas.microsoft.com/office/drawing/2014/main" id="{00000000-0008-0000-0400-000002000000}"/>
            </a:ext>
          </a:extLst>
        </xdr:cNvPr>
        <xdr:cNvSpPr>
          <a:spLocks noChangeArrowheads="1"/>
        </xdr:cNvSpPr>
      </xdr:nvSpPr>
      <xdr:spPr bwMode="auto">
        <a:xfrm>
          <a:off x="6349365" y="652462"/>
          <a:ext cx="1846915" cy="436723"/>
        </a:xfrm>
        <a:prstGeom prst="wedgeRectCallout">
          <a:avLst>
            <a:gd name="adj1" fmla="val -78123"/>
            <a:gd name="adj2" fmla="val -69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基準年度を単年度とする場合には「令和</a:t>
          </a:r>
          <a:r>
            <a:rPr lang="en-US" altLang="ja-JP" sz="1000">
              <a:latin typeface="ＭＳ Ｐゴシック" panose="020B0600070205080204" pitchFamily="50" charset="-128"/>
              <a:ea typeface="ＭＳ Ｐゴシック" panose="020B0600070205080204" pitchFamily="50" charset="-128"/>
              <a:cs typeface="+mn-cs"/>
            </a:rPr>
            <a:t>5</a:t>
          </a:r>
          <a:r>
            <a:rPr lang="ja-JP" altLang="en-US" sz="1000">
              <a:latin typeface="ＭＳ Ｐゴシック" panose="020B0600070205080204" pitchFamily="50" charset="-128"/>
              <a:ea typeface="ＭＳ Ｐゴシック" panose="020B0600070205080204" pitchFamily="50" charset="-128"/>
              <a:cs typeface="+mn-cs"/>
            </a:rPr>
            <a:t>」を選択してください。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1203960</xdr:colOff>
          <xdr:row>0</xdr:row>
          <xdr:rowOff>137160</xdr:rowOff>
        </xdr:from>
        <xdr:to>
          <xdr:col>3</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2</xdr:col>
      <xdr:colOff>198665</xdr:colOff>
      <xdr:row>19</xdr:row>
      <xdr:rowOff>235063</xdr:rowOff>
    </xdr:from>
    <xdr:to>
      <xdr:col>3</xdr:col>
      <xdr:colOff>1891023</xdr:colOff>
      <xdr:row>24</xdr:row>
      <xdr:rowOff>92187</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145722" y="6341949"/>
          <a:ext cx="2911558"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ysClr val="windowText" lastClr="000000"/>
              </a:solidFill>
              <a:latin typeface="ＭＳ Ｐゴシック" panose="020B0600070205080204" pitchFamily="50" charset="-128"/>
              <a:ea typeface="ＭＳ Ｐゴシック" panose="020B0600070205080204" pitchFamily="50" charset="-128"/>
            </a:rPr>
            <a:t>排出源とモニタリングポイントは必ずしも</a:t>
          </a:r>
          <a:r>
            <a:rPr lang="en-US" altLang="ja-JP">
              <a:solidFill>
                <a:sysClr val="windowText" lastClr="000000"/>
              </a:solidFill>
              <a:latin typeface="ＭＳ Ｐゴシック" panose="020B0600070205080204" pitchFamily="50" charset="-128"/>
              <a:ea typeface="ＭＳ Ｐゴシック" panose="020B0600070205080204" pitchFamily="50" charset="-128"/>
            </a:rPr>
            <a:t>1</a:t>
          </a:r>
          <a:r>
            <a:rPr lang="ja-JP" altLang="en-US">
              <a:solidFill>
                <a:sysClr val="windowText" lastClr="000000"/>
              </a:solidFill>
              <a:latin typeface="ＭＳ Ｐゴシック" panose="020B0600070205080204" pitchFamily="50" charset="-128"/>
              <a:ea typeface="ＭＳ Ｐゴシック" panose="020B0600070205080204" pitchFamily="50" charset="-128"/>
            </a:rPr>
            <a:t>対</a:t>
          </a:r>
          <a:r>
            <a:rPr lang="en-US" altLang="ja-JP">
              <a:solidFill>
                <a:sysClr val="windowText" lastClr="000000"/>
              </a:solidFill>
              <a:latin typeface="ＭＳ Ｐゴシック" panose="020B0600070205080204" pitchFamily="50" charset="-128"/>
              <a:ea typeface="ＭＳ Ｐゴシック" panose="020B0600070205080204" pitchFamily="50" charset="-128"/>
            </a:rPr>
            <a:t>1</a:t>
          </a:r>
          <a:r>
            <a:rPr lang="ja-JP" altLang="en-US">
              <a:solidFill>
                <a:sysClr val="windowText" lastClr="000000"/>
              </a:solidFill>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a:solidFill>
                <a:sysClr val="windowText" lastClr="000000"/>
              </a:solidFill>
              <a:latin typeface="ＭＳ Ｐゴシック" panose="020B0600070205080204" pitchFamily="50" charset="-128"/>
              <a:ea typeface="ＭＳ Ｐゴシック" panose="020B0600070205080204" pitchFamily="50" charset="-128"/>
            </a:rPr>
            <a:t>の欄に「</a:t>
          </a:r>
          <a:r>
            <a:rPr lang="en-US" altLang="ja-JP">
              <a:solidFill>
                <a:sysClr val="windowText" lastClr="000000"/>
              </a:solidFill>
              <a:latin typeface="ＭＳ Ｐゴシック" panose="020B0600070205080204" pitchFamily="50" charset="-128"/>
              <a:ea typeface="ＭＳ Ｐゴシック" panose="020B0600070205080204" pitchFamily="50" charset="-128"/>
            </a:rPr>
            <a:t>No.2</a:t>
          </a:r>
          <a:r>
            <a:rPr lang="ja-JP" altLang="en-US">
              <a:solidFill>
                <a:sysClr val="windowText" lastClr="000000"/>
              </a:solidFill>
              <a:latin typeface="ＭＳ Ｐゴシック" panose="020B0600070205080204" pitchFamily="50" charset="-128"/>
              <a:ea typeface="ＭＳ Ｐゴシック" panose="020B0600070205080204" pitchFamily="50" charset="-128"/>
            </a:rPr>
            <a:t>～</a:t>
          </a:r>
          <a:r>
            <a:rPr lang="en-US" altLang="ja-JP">
              <a:solidFill>
                <a:sysClr val="windowText" lastClr="000000"/>
              </a:solidFill>
              <a:latin typeface="ＭＳ Ｐゴシック" panose="020B0600070205080204" pitchFamily="50" charset="-128"/>
              <a:ea typeface="ＭＳ Ｐゴシック" panose="020B0600070205080204" pitchFamily="50" charset="-128"/>
            </a:rPr>
            <a:t>3</a:t>
          </a:r>
          <a:r>
            <a:rPr lang="ja-JP" altLang="en-US">
              <a:solidFill>
                <a:sysClr val="windowText" lastClr="000000"/>
              </a:solidFill>
              <a:latin typeface="ＭＳ Ｐゴシック" panose="020B0600070205080204" pitchFamily="50" charset="-128"/>
              <a:ea typeface="ＭＳ Ｐゴシック" panose="020B0600070205080204" pitchFamily="50" charset="-128"/>
            </a:rPr>
            <a:t>」のようにまとめて下さい。</a:t>
          </a:r>
          <a:endParaRPr lang="en-US" altLang="ja-JP">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601776</xdr:colOff>
      <xdr:row>17</xdr:row>
      <xdr:rowOff>84705</xdr:rowOff>
    </xdr:from>
    <xdr:to>
      <xdr:col>7</xdr:col>
      <xdr:colOff>147425</xdr:colOff>
      <xdr:row>20</xdr:row>
      <xdr:rowOff>52048</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4825433" y="5581991"/>
          <a:ext cx="2648078" cy="881743"/>
        </a:xfrm>
        <a:prstGeom prst="wedgeRectCallout">
          <a:avLst>
            <a:gd name="adj1" fmla="val -45841"/>
            <a:gd name="adj2" fmla="val -14409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14</xdr:col>
      <xdr:colOff>156142</xdr:colOff>
      <xdr:row>7</xdr:row>
      <xdr:rowOff>759279</xdr:rowOff>
    </xdr:from>
    <xdr:to>
      <xdr:col>36</xdr:col>
      <xdr:colOff>141854</xdr:colOff>
      <xdr:row>10</xdr:row>
      <xdr:rowOff>232681</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3948342" y="2119993"/>
          <a:ext cx="3577998" cy="1476374"/>
        </a:xfrm>
        <a:prstGeom prst="wedgeRectCallout">
          <a:avLst>
            <a:gd name="adj1" fmla="val -63502"/>
            <a:gd name="adj2" fmla="val -48316"/>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390525</xdr:colOff>
      <xdr:row>23</xdr:row>
      <xdr:rowOff>95250</xdr:rowOff>
    </xdr:from>
    <xdr:to>
      <xdr:col>6</xdr:col>
      <xdr:colOff>974399</xdr:colOff>
      <xdr:row>25</xdr:row>
      <xdr:rowOff>53068</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562475" y="7419975"/>
          <a:ext cx="2660324" cy="567418"/>
        </a:xfrm>
        <a:prstGeom prst="wedgeRectCallout">
          <a:avLst>
            <a:gd name="adj1" fmla="val -64817"/>
            <a:gd name="adj2" fmla="val 443082"/>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行追加の際は、以下に注意してください。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830580</xdr:colOff>
          <xdr:row>1</xdr:row>
          <xdr:rowOff>251460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1120432</xdr:colOff>
      <xdr:row>6</xdr:row>
      <xdr:rowOff>160068</xdr:rowOff>
    </xdr:from>
    <xdr:to>
      <xdr:col>12</xdr:col>
      <xdr:colOff>2128157</xdr:colOff>
      <xdr:row>8</xdr:row>
      <xdr:rowOff>89294</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10035832" y="1292182"/>
          <a:ext cx="2156168" cy="484398"/>
        </a:xfrm>
        <a:prstGeom prst="wedgeRectCallout">
          <a:avLst>
            <a:gd name="adj1" fmla="val -66119"/>
            <a:gd name="adj2" fmla="val -9883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5</xdr:col>
      <xdr:colOff>276225</xdr:colOff>
      <xdr:row>13</xdr:row>
      <xdr:rowOff>141700</xdr:rowOff>
    </xdr:from>
    <xdr:to>
      <xdr:col>7</xdr:col>
      <xdr:colOff>895922</xdr:colOff>
      <xdr:row>17</xdr:row>
      <xdr:rowOff>24177</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4693444" y="3356388"/>
          <a:ext cx="2465166" cy="977852"/>
        </a:xfrm>
        <a:prstGeom prst="wedgeRectCallout">
          <a:avLst>
            <a:gd name="adj1" fmla="val 189862"/>
            <a:gd name="adj2" fmla="val -14674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xdr:col>
      <xdr:colOff>752475</xdr:colOff>
      <xdr:row>24</xdr:row>
      <xdr:rowOff>85725</xdr:rowOff>
    </xdr:from>
    <xdr:to>
      <xdr:col>7</xdr:col>
      <xdr:colOff>945188</xdr:colOff>
      <xdr:row>26</xdr:row>
      <xdr:rowOff>213679</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2095500" y="7038975"/>
          <a:ext cx="5162381" cy="699454"/>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6</xdr:col>
      <xdr:colOff>424543</xdr:colOff>
      <xdr:row>41</xdr:row>
      <xdr:rowOff>32657</xdr:rowOff>
    </xdr:from>
    <xdr:to>
      <xdr:col>9</xdr:col>
      <xdr:colOff>30059</xdr:colOff>
      <xdr:row>44</xdr:row>
      <xdr:rowOff>136637</xdr:rowOff>
    </xdr:to>
    <xdr:sp macro="" textlink="">
      <xdr:nvSpPr>
        <xdr:cNvPr id="13" name="AutoShape 3">
          <a:extLst>
            <a:ext uri="{FF2B5EF4-FFF2-40B4-BE49-F238E27FC236}">
              <a16:creationId xmlns:a16="http://schemas.microsoft.com/office/drawing/2014/main" id="{00000000-0008-0000-0600-00000D000000}"/>
            </a:ext>
          </a:extLst>
        </xdr:cNvPr>
        <xdr:cNvSpPr>
          <a:spLocks noChangeArrowheads="1"/>
        </xdr:cNvSpPr>
      </xdr:nvSpPr>
      <xdr:spPr bwMode="auto">
        <a:xfrm>
          <a:off x="6008914" y="11027228"/>
          <a:ext cx="2247751" cy="590027"/>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9</xdr:col>
      <xdr:colOff>1001484</xdr:colOff>
      <xdr:row>13</xdr:row>
      <xdr:rowOff>156168</xdr:rowOff>
    </xdr:from>
    <xdr:to>
      <xdr:col>12</xdr:col>
      <xdr:colOff>1276350</xdr:colOff>
      <xdr:row>16</xdr:row>
      <xdr:rowOff>142875</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8126184" y="3547068"/>
          <a:ext cx="3294291" cy="843957"/>
        </a:xfrm>
        <a:prstGeom prst="wedgeRectCallout">
          <a:avLst>
            <a:gd name="adj1" fmla="val -89921"/>
            <a:gd name="adj2" fmla="val -91093"/>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endParaRPr lang="en-US" altLang="ja-JP" sz="1000">
            <a:effectLst/>
            <a:latin typeface="ＭＳ Ｐゴシック" panose="020B0600070205080204" pitchFamily="50" charset="-128"/>
            <a:ea typeface="ＭＳ Ｐゴシック" panose="020B0600070205080204" pitchFamily="50" charset="-128"/>
            <a:cs typeface="+mn-cs"/>
          </a:endParaRPr>
        </a:p>
        <a:p>
          <a:pPr rtl="0"/>
          <a:r>
            <a:rPr lang="ja-JP" altLang="en-US" sz="1000">
              <a:effectLst/>
              <a:latin typeface="ＭＳ Ｐゴシック" panose="020B0600070205080204" pitchFamily="50" charset="-128"/>
              <a:ea typeface="ＭＳ Ｐゴシック" panose="020B0600070205080204" pitchFamily="50" charset="-128"/>
            </a:rPr>
            <a:t>単位発熱量について、</a:t>
          </a:r>
          <a:endParaRPr lang="en-US" altLang="ja-JP" sz="1000">
            <a:effectLst/>
            <a:latin typeface="ＭＳ Ｐゴシック" panose="020B0600070205080204" pitchFamily="50" charset="-128"/>
            <a:ea typeface="ＭＳ Ｐゴシック" panose="020B0600070205080204" pitchFamily="50" charset="-128"/>
          </a:endParaRPr>
        </a:p>
        <a:p>
          <a:pPr rtl="0"/>
          <a:r>
            <a:rPr lang="ja-JP" altLang="en-US" sz="1000">
              <a:effectLst/>
              <a:latin typeface="ＭＳ Ｐゴシック" panose="020B0600070205080204" pitchFamily="50" charset="-128"/>
              <a:ea typeface="ＭＳ Ｐゴシック" panose="020B0600070205080204" pitchFamily="50" charset="-128"/>
            </a:rPr>
            <a:t>単位欄が「</a:t>
          </a:r>
          <a:r>
            <a:rPr lang="en-US" altLang="ja-JP" sz="1000">
              <a:effectLst/>
              <a:latin typeface="ＭＳ Ｐゴシック" panose="020B0600070205080204" pitchFamily="50" charset="-128"/>
              <a:ea typeface="ＭＳ Ｐゴシック" panose="020B0600070205080204" pitchFamily="50" charset="-128"/>
            </a:rPr>
            <a:t>---</a:t>
          </a:r>
          <a:r>
            <a:rPr lang="ja-JP" altLang="en-US" sz="1000">
              <a:effectLst/>
              <a:latin typeface="ＭＳ Ｐゴシック" panose="020B0600070205080204" pitchFamily="50" charset="-128"/>
              <a:ea typeface="ＭＳ Ｐゴシック" panose="020B0600070205080204" pitchFamily="50" charset="-128"/>
            </a:rPr>
            <a:t>」となっている場合、係数欄は記入不要です。</a:t>
          </a:r>
        </a:p>
        <a:p>
          <a:pPr rtl="0"/>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614443</xdr:colOff>
      <xdr:row>23</xdr:row>
      <xdr:rowOff>252069</xdr:rowOff>
    </xdr:from>
    <xdr:to>
      <xdr:col>12</xdr:col>
      <xdr:colOff>2139042</xdr:colOff>
      <xdr:row>27</xdr:row>
      <xdr:rowOff>34018</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529843" y="6750840"/>
          <a:ext cx="2673042" cy="890932"/>
        </a:xfrm>
        <a:prstGeom prst="wedgeRectCallout">
          <a:avLst>
            <a:gd name="adj1" fmla="val -60357"/>
            <a:gd name="adj2" fmla="val 166917"/>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未記入項目がある場合、</a:t>
          </a:r>
          <a:r>
            <a:rPr lang="en-US" altLang="ja-JP">
              <a:latin typeface="ＭＳ Ｐゴシック" panose="020B0600070205080204" pitchFamily="50" charset="-128"/>
              <a:ea typeface="ＭＳ Ｐゴシック" panose="020B0600070205080204" pitchFamily="50" charset="-128"/>
            </a:rPr>
            <a:t>CO2</a:t>
          </a:r>
          <a:r>
            <a:rPr lang="ja-JP" altLang="en-US">
              <a:latin typeface="ＭＳ Ｐゴシック" panose="020B0600070205080204" pitchFamily="50" charset="-128"/>
              <a:ea typeface="ＭＳ Ｐゴシック" panose="020B0600070205080204" pitchFamily="50" charset="-128"/>
            </a:rPr>
            <a:t>排出量及び合計値がエラーになることがありますので注意して確認してください。必要に応じて数式を削除し、値を入力してください。</a:t>
          </a:r>
        </a:p>
      </xdr:txBody>
    </xdr:sp>
    <xdr:clientData/>
  </xdr:twoCellAnchor>
  <xdr:twoCellAnchor editAs="oneCell">
    <xdr:from>
      <xdr:col>5</xdr:col>
      <xdr:colOff>3743</xdr:colOff>
      <xdr:row>13</xdr:row>
      <xdr:rowOff>126886</xdr:rowOff>
    </xdr:from>
    <xdr:to>
      <xdr:col>7</xdr:col>
      <xdr:colOff>895012</xdr:colOff>
      <xdr:row>17</xdr:row>
      <xdr:rowOff>128943</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4420962" y="3341574"/>
          <a:ext cx="2736738" cy="1097432"/>
        </a:xfrm>
        <a:prstGeom prst="wedgeRectCallout">
          <a:avLst>
            <a:gd name="adj1" fmla="val -173087"/>
            <a:gd name="adj2" fmla="val -14449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ただし、</a:t>
          </a:r>
          <a:r>
            <a:rPr kumimoji="0"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事業所内で燃料を使用して電気や熱を発生させて、その一部を外部供給している場合は「按分により算定した自家消費分の量ごとに」</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記載してください（例：</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4</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8</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重油）。</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12</xdr:col>
      <xdr:colOff>555171</xdr:colOff>
      <xdr:row>28</xdr:row>
      <xdr:rowOff>163285</xdr:rowOff>
    </xdr:from>
    <xdr:to>
      <xdr:col>12</xdr:col>
      <xdr:colOff>2756081</xdr:colOff>
      <xdr:row>30</xdr:row>
      <xdr:rowOff>257606</xdr:rowOff>
    </xdr:to>
    <xdr:sp macro="" textlink="">
      <xdr:nvSpPr>
        <xdr:cNvPr id="15" name="AutoShape 3">
          <a:extLst>
            <a:ext uri="{FF2B5EF4-FFF2-40B4-BE49-F238E27FC236}">
              <a16:creationId xmlns:a16="http://schemas.microsoft.com/office/drawing/2014/main" id="{00000000-0008-0000-0600-00000F000000}"/>
            </a:ext>
          </a:extLst>
        </xdr:cNvPr>
        <xdr:cNvSpPr>
          <a:spLocks noChangeArrowheads="1"/>
        </xdr:cNvSpPr>
      </xdr:nvSpPr>
      <xdr:spPr bwMode="auto">
        <a:xfrm>
          <a:off x="10657114" y="8240485"/>
          <a:ext cx="2200910" cy="649492"/>
        </a:xfrm>
        <a:prstGeom prst="wedgeRectCallout">
          <a:avLst>
            <a:gd name="adj1" fmla="val -83571"/>
            <a:gd name="adj2" fmla="val 938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108857</xdr:colOff>
      <xdr:row>13</xdr:row>
      <xdr:rowOff>152399</xdr:rowOff>
    </xdr:from>
    <xdr:to>
      <xdr:col>3</xdr:col>
      <xdr:colOff>1766207</xdr:colOff>
      <xdr:row>16</xdr:row>
      <xdr:rowOff>39459</xdr:rowOff>
    </xdr:to>
    <xdr:sp macro="" textlink="">
      <xdr:nvSpPr>
        <xdr:cNvPr id="16" name="AutoShape 3">
          <a:extLst>
            <a:ext uri="{FF2B5EF4-FFF2-40B4-BE49-F238E27FC236}">
              <a16:creationId xmlns:a16="http://schemas.microsoft.com/office/drawing/2014/main" id="{00000000-0008-0000-0600-000010000000}"/>
            </a:ext>
          </a:extLst>
        </xdr:cNvPr>
        <xdr:cNvSpPr>
          <a:spLocks noChangeArrowheads="1"/>
        </xdr:cNvSpPr>
      </xdr:nvSpPr>
      <xdr:spPr bwMode="auto">
        <a:xfrm>
          <a:off x="239486" y="3494313"/>
          <a:ext cx="2808514" cy="718457"/>
        </a:xfrm>
        <a:prstGeom prst="wedgeRectCallout">
          <a:avLst>
            <a:gd name="adj1" fmla="val -11103"/>
            <a:gd name="adj2" fmla="val -83339"/>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正しいモニタリングポイント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、活動種別を選択してください。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276224</xdr:colOff>
      <xdr:row>17</xdr:row>
      <xdr:rowOff>202406</xdr:rowOff>
    </xdr:from>
    <xdr:to>
      <xdr:col>10</xdr:col>
      <xdr:colOff>402771</xdr:colOff>
      <xdr:row>22</xdr:row>
      <xdr:rowOff>229621</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3598068" y="4512469"/>
          <a:ext cx="6091578" cy="1396433"/>
        </a:xfrm>
        <a:prstGeom prst="wedgeRectCallout">
          <a:avLst>
            <a:gd name="adj1" fmla="val 24658"/>
            <a:gd name="adj2" fmla="val -135962"/>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213360</xdr:colOff>
          <xdr:row>0</xdr:row>
          <xdr:rowOff>137160</xdr:rowOff>
        </xdr:from>
        <xdr:to>
          <xdr:col>7</xdr:col>
          <xdr:colOff>838200</xdr:colOff>
          <xdr:row>1</xdr:row>
          <xdr:rowOff>220980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220980</xdr:colOff>
          <xdr:row>0</xdr:row>
          <xdr:rowOff>114300</xdr:rowOff>
        </xdr:from>
        <xdr:to>
          <xdr:col>7</xdr:col>
          <xdr:colOff>830580</xdr:colOff>
          <xdr:row>1</xdr:row>
          <xdr:rowOff>220980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8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16</xdr:col>
      <xdr:colOff>309563</xdr:colOff>
      <xdr:row>18</xdr:row>
      <xdr:rowOff>121444</xdr:rowOff>
    </xdr:from>
    <xdr:to>
      <xdr:col>18</xdr:col>
      <xdr:colOff>21431</xdr:colOff>
      <xdr:row>23</xdr:row>
      <xdr:rowOff>169069</xdr:rowOff>
    </xdr:to>
    <xdr:sp macro="" textlink="">
      <xdr:nvSpPr>
        <xdr:cNvPr id="3" name="AutoShape 3">
          <a:extLst>
            <a:ext uri="{FF2B5EF4-FFF2-40B4-BE49-F238E27FC236}">
              <a16:creationId xmlns:a16="http://schemas.microsoft.com/office/drawing/2014/main" id="{00000000-0008-0000-0900-000003000000}"/>
            </a:ext>
          </a:extLst>
        </xdr:cNvPr>
        <xdr:cNvSpPr>
          <a:spLocks noChangeArrowheads="1"/>
        </xdr:cNvSpPr>
      </xdr:nvSpPr>
      <xdr:spPr bwMode="auto">
        <a:xfrm>
          <a:off x="5107782" y="4121944"/>
          <a:ext cx="3093243" cy="1095375"/>
        </a:xfrm>
        <a:prstGeom prst="wedgeRectCallout">
          <a:avLst>
            <a:gd name="adj1" fmla="val -75225"/>
            <a:gd name="adj2" fmla="val 392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事業所の排出量に影響のあると思われる指標について、情報を記入してください。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年度ごとの生産数量等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も第三者検証機関による検証の対象外です。目標保有者様のもとで正確な数値をご記入ください。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578784</xdr:colOff>
      <xdr:row>14</xdr:row>
      <xdr:rowOff>0</xdr:rowOff>
    </xdr:from>
    <xdr:to>
      <xdr:col>16</xdr:col>
      <xdr:colOff>2616387</xdr:colOff>
      <xdr:row>16</xdr:row>
      <xdr:rowOff>175036</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3026149" y="3039035"/>
          <a:ext cx="4391585" cy="639856"/>
        </a:xfrm>
        <a:prstGeom prst="wedgeRectCallout">
          <a:avLst>
            <a:gd name="adj1" fmla="val -61927"/>
            <a:gd name="adj2" fmla="val -118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「排出削減目標量」は第三者検証機関による検証の対象外です。目標保有者様のもとで、正しい数値が転記されていることをご確認ください。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14</xdr:col>
      <xdr:colOff>73399</xdr:colOff>
      <xdr:row>27</xdr:row>
      <xdr:rowOff>48185</xdr:rowOff>
    </xdr:from>
    <xdr:to>
      <xdr:col>16</xdr:col>
      <xdr:colOff>2790825</xdr:colOff>
      <xdr:row>30</xdr:row>
      <xdr:rowOff>28575</xdr:rowOff>
    </xdr:to>
    <xdr:sp macro="" textlink="">
      <xdr:nvSpPr>
        <xdr:cNvPr id="2" name="AutoShape 3">
          <a:extLst>
            <a:ext uri="{FF2B5EF4-FFF2-40B4-BE49-F238E27FC236}">
              <a16:creationId xmlns:a16="http://schemas.microsoft.com/office/drawing/2014/main" id="{D3B73052-FECF-4715-9BD1-1410B45E5E7E}"/>
            </a:ext>
          </a:extLst>
        </xdr:cNvPr>
        <xdr:cNvSpPr>
          <a:spLocks noChangeArrowheads="1"/>
        </xdr:cNvSpPr>
      </xdr:nvSpPr>
      <xdr:spPr bwMode="auto">
        <a:xfrm>
          <a:off x="4512049" y="5991785"/>
          <a:ext cx="3107951" cy="437590"/>
        </a:xfrm>
        <a:prstGeom prst="wedgeRectCallout">
          <a:avLst>
            <a:gd name="adj1" fmla="val -52638"/>
            <a:gd name="adj2" fmla="val -1022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算定対象を令和</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年度のみとした場合には、すべての行に</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同じ数字をコピーして記入してください。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214256/AppData/Local/Temp/Temp1_20210629_&#31639;&#23450;&#22577;&#21578;&#26360;&#12475;&#12483;&#12463;&#20462;&#27491;&#26696;.zip/20210629_&#31639;&#23450;&#22577;&#21578;&#26360;&#12475;&#12483;&#12463;&#20462;&#27491;&#26696;/&#12304;&#35352;&#20837;&#20363;&#65306;&#24037;&#22580;&#12305;&#12288;SHIFT1&#26399;&#22522;&#28310;&#24180;&#24230;&#31639;&#23450;&#22577;&#21578;&#26360;(&#21336;&#29420;&#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_sec"/>
      <sheetName val="非表示_活動量と単位"/>
      <sheetName val="非表示_GJ換算表"/>
      <sheetName val="非表示_産業分類"/>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23">
          <cell r="B23" t="str">
            <v>算定年度</v>
          </cell>
        </row>
      </sheetData>
      <sheetData sheetId="10" refreshError="1"/>
      <sheetData sheetId="11" refreshError="1"/>
      <sheetData sheetId="12" refreshError="1"/>
      <sheetData sheetId="13" refreshError="1"/>
      <sheetData sheetId="14" refreshError="1"/>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cols>
    <col min="1" max="1" width="9.19921875" style="5" customWidth="1"/>
    <col min="2" max="10" width="8.19921875" style="5"/>
    <col min="11" max="11" width="2.19921875" style="5" customWidth="1"/>
    <col min="12" max="13" width="8.19921875" style="5"/>
    <col min="14" max="16384" width="8.19921875" style="8"/>
  </cols>
  <sheetData>
    <row r="1" spans="1:3" ht="17.7" customHeight="1">
      <c r="A1" s="122" t="s">
        <v>634</v>
      </c>
    </row>
    <row r="2" spans="1:3">
      <c r="B2" s="5" t="s">
        <v>635</v>
      </c>
    </row>
    <row r="3" spans="1:3" ht="18" customHeight="1">
      <c r="B3" s="7"/>
      <c r="C3" s="5" t="s">
        <v>636</v>
      </c>
    </row>
    <row r="4" spans="1:3" ht="18" customHeight="1">
      <c r="B4" s="6"/>
      <c r="C4" s="5" t="s">
        <v>637</v>
      </c>
    </row>
    <row r="5" spans="1:3" ht="18" customHeight="1">
      <c r="B5" s="10"/>
      <c r="C5" s="5" t="s">
        <v>726</v>
      </c>
    </row>
    <row r="6" spans="1:3">
      <c r="B6" s="5" t="s">
        <v>697</v>
      </c>
    </row>
    <row r="8" spans="1:3">
      <c r="B8" s="5" t="s">
        <v>638</v>
      </c>
    </row>
    <row r="9" spans="1:3">
      <c r="B9" s="8"/>
    </row>
    <row r="10" spans="1:3">
      <c r="B10" s="5" t="s">
        <v>640</v>
      </c>
    </row>
    <row r="11" spans="1:3">
      <c r="B11" s="5" t="s">
        <v>639</v>
      </c>
    </row>
    <row r="13" spans="1:3" s="5" customFormat="1" ht="14.4">
      <c r="B13" s="248" t="s">
        <v>996</v>
      </c>
    </row>
    <row r="14" spans="1:3" s="5" customFormat="1" ht="14.4">
      <c r="B14" s="248" t="s">
        <v>751</v>
      </c>
    </row>
    <row r="15" spans="1:3" s="5" customFormat="1" ht="14.4">
      <c r="B15" s="248"/>
    </row>
    <row r="16" spans="1:3" s="5" customFormat="1" ht="12">
      <c r="B16" s="9" t="s">
        <v>696</v>
      </c>
    </row>
    <row r="17" spans="2:2" s="5" customFormat="1" ht="12">
      <c r="B17" s="9"/>
    </row>
  </sheetData>
  <sheetProtection algorithmName="SHA-512" hashValue="wxnW6rWX3MEaOAu96qEbNIrld+0bhPNpaLM+riOU4hGK447WvbP8rBlbriknlOTRp5RGIxXKiuV4iF2Ye2mHSw==" saltValue="m0QnVVxNJ5X2OUpZBHsu4Q==" spinCount="100000" sheet="1" scenarios="1" formatRows="0"/>
  <phoneticPr fontId="2"/>
  <conditionalFormatting sqref="B5">
    <cfRule type="expression" dxfId="6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P89"/>
  <sheetViews>
    <sheetView showGridLines="0" view="pageBreakPreview" zoomScale="80" zoomScaleNormal="100" zoomScaleSheetLayoutView="80" workbookViewId="0"/>
  </sheetViews>
  <sheetFormatPr defaultColWidth="8.69921875" defaultRowHeight="13.2"/>
  <cols>
    <col min="1" max="7" width="2.19921875" style="328" customWidth="1"/>
    <col min="8" max="8" width="11.5" style="328" customWidth="1"/>
    <col min="9" max="9" width="2.19921875" style="328" customWidth="1"/>
    <col min="10" max="10" width="2.69921875" style="328" customWidth="1"/>
    <col min="11" max="11" width="11.5" style="328" customWidth="1"/>
    <col min="12" max="13" width="2.19921875" style="328" customWidth="1"/>
    <col min="14" max="14" width="10" style="328" customWidth="1"/>
    <col min="15" max="15" width="5.09765625" style="328" customWidth="1"/>
    <col min="16" max="16" width="10.5" style="328" hidden="1" customWidth="1"/>
    <col min="17" max="17" width="42.19921875" style="328" customWidth="1"/>
    <col min="18" max="19" width="2.19921875" style="328" customWidth="1"/>
    <col min="20" max="20" width="3.69921875" style="328" customWidth="1"/>
    <col min="21" max="34" width="2.19921875" style="328" customWidth="1"/>
    <col min="35" max="39" width="8.69921875" style="328"/>
    <col min="40" max="40" width="8.69921875" style="593" customWidth="1"/>
    <col min="41" max="41" width="8.69921875" style="593" hidden="1" customWidth="1"/>
    <col min="42" max="42" width="8.69921875" style="593" customWidth="1"/>
    <col min="43" max="16384" width="8.69921875" style="328"/>
  </cols>
  <sheetData>
    <row r="1" spans="2:41" ht="12" customHeight="1"/>
    <row r="2" spans="2:41" ht="15" thickBot="1">
      <c r="B2" s="209" t="str">
        <f ca="1">MID(CELL("filename",C2),FIND("]",CELL("filename",C2))+1,3)&amp;"．"</f>
        <v>6-4．</v>
      </c>
      <c r="C2" s="329"/>
      <c r="D2" s="329" t="s">
        <v>733</v>
      </c>
      <c r="E2" s="329"/>
      <c r="F2" s="126"/>
      <c r="G2" s="126"/>
      <c r="H2" s="126"/>
      <c r="I2" s="126"/>
      <c r="J2" s="123"/>
      <c r="K2" s="123"/>
      <c r="L2" s="123"/>
      <c r="M2" s="123"/>
      <c r="N2" s="123"/>
      <c r="O2" s="123"/>
      <c r="P2" s="123"/>
      <c r="Q2" s="123"/>
      <c r="R2" s="123"/>
      <c r="S2" s="123"/>
      <c r="T2" s="123"/>
      <c r="U2" s="123"/>
      <c r="AO2" s="16" t="s">
        <v>614</v>
      </c>
    </row>
    <row r="3" spans="2:41" ht="12" customHeight="1" thickBot="1">
      <c r="AO3" s="233" t="b">
        <v>0</v>
      </c>
    </row>
    <row r="4" spans="2:41" ht="12" customHeight="1" thickBot="1"/>
    <row r="5" spans="2:41" ht="12" customHeight="1">
      <c r="B5" s="898" t="s">
        <v>612</v>
      </c>
      <c r="C5" s="867"/>
      <c r="D5" s="867"/>
      <c r="E5" s="867"/>
      <c r="F5" s="867"/>
      <c r="G5" s="899"/>
      <c r="H5" s="866" t="s">
        <v>689</v>
      </c>
      <c r="I5" s="867"/>
      <c r="J5" s="899"/>
      <c r="K5" s="866" t="s">
        <v>412</v>
      </c>
      <c r="L5" s="867"/>
      <c r="M5" s="867"/>
      <c r="N5" s="867"/>
      <c r="O5" s="867"/>
      <c r="P5" s="867"/>
      <c r="Q5" s="868"/>
    </row>
    <row r="6" spans="2:41" ht="17.7" customHeight="1" thickBot="1">
      <c r="B6" s="896"/>
      <c r="C6" s="870"/>
      <c r="D6" s="870"/>
      <c r="E6" s="870"/>
      <c r="F6" s="870"/>
      <c r="G6" s="897"/>
      <c r="H6" s="869"/>
      <c r="I6" s="870"/>
      <c r="J6" s="897"/>
      <c r="K6" s="869"/>
      <c r="L6" s="870"/>
      <c r="M6" s="870"/>
      <c r="N6" s="870"/>
      <c r="O6" s="870"/>
      <c r="P6" s="870"/>
      <c r="Q6" s="871"/>
    </row>
    <row r="7" spans="2:41" ht="24" customHeight="1">
      <c r="B7" s="900" t="str">
        <f>IF('4. 排出源リスト'!F5="―　",'4. 排出源リスト'!F5&amp;"年度",'4. 排出源リスト'!F5&amp;"年度")</f>
        <v>令和3年度</v>
      </c>
      <c r="C7" s="901"/>
      <c r="D7" s="901"/>
      <c r="E7" s="901"/>
      <c r="F7" s="901"/>
      <c r="G7" s="902"/>
      <c r="H7" s="330">
        <f>'6-1. CO2排出量①'!L32</f>
        <v>5075</v>
      </c>
      <c r="I7" s="912" t="s">
        <v>690</v>
      </c>
      <c r="J7" s="913"/>
      <c r="K7" s="872"/>
      <c r="L7" s="873"/>
      <c r="M7" s="873"/>
      <c r="N7" s="873"/>
      <c r="O7" s="873"/>
      <c r="P7" s="873"/>
      <c r="Q7" s="874"/>
    </row>
    <row r="8" spans="2:41" ht="24" customHeight="1">
      <c r="B8" s="903" t="str">
        <f>IF('4. 排出源リスト'!G5="―　",'4. 排出源リスト'!F5&amp;"年度",'4. 排出源リスト'!G5&amp;"年度")</f>
        <v>令和4年度</v>
      </c>
      <c r="C8" s="904"/>
      <c r="D8" s="904"/>
      <c r="E8" s="904"/>
      <c r="F8" s="904"/>
      <c r="G8" s="905"/>
      <c r="H8" s="331">
        <f>'6-2. CO2排出量②'!L32</f>
        <v>5772</v>
      </c>
      <c r="I8" s="881" t="s">
        <v>690</v>
      </c>
      <c r="J8" s="882"/>
      <c r="K8" s="875"/>
      <c r="L8" s="876"/>
      <c r="M8" s="876"/>
      <c r="N8" s="876"/>
      <c r="O8" s="876"/>
      <c r="P8" s="876"/>
      <c r="Q8" s="877"/>
    </row>
    <row r="9" spans="2:41" ht="24" customHeight="1" thickBot="1">
      <c r="B9" s="906" t="str">
        <f>IF('4. 排出源リスト'!H5="―　",'4. 排出源リスト'!F5&amp;"年度",'4. 排出源リスト'!H5&amp;"年度")</f>
        <v>令和5年度</v>
      </c>
      <c r="C9" s="907"/>
      <c r="D9" s="907"/>
      <c r="E9" s="907"/>
      <c r="F9" s="907"/>
      <c r="G9" s="908"/>
      <c r="H9" s="332">
        <f>'6-3. CO2排出量③'!L32</f>
        <v>5772</v>
      </c>
      <c r="I9" s="883" t="s">
        <v>690</v>
      </c>
      <c r="J9" s="884"/>
      <c r="K9" s="878"/>
      <c r="L9" s="879"/>
      <c r="M9" s="879"/>
      <c r="N9" s="879"/>
      <c r="O9" s="879"/>
      <c r="P9" s="879"/>
      <c r="Q9" s="880"/>
    </row>
    <row r="10" spans="2:41" ht="24" customHeight="1">
      <c r="B10" s="594" t="s">
        <v>8</v>
      </c>
      <c r="C10" s="595"/>
      <c r="D10" s="595"/>
      <c r="E10" s="595"/>
      <c r="F10" s="595"/>
      <c r="G10" s="596"/>
      <c r="H10" s="333">
        <f>SUM(H7:H9)</f>
        <v>16619</v>
      </c>
      <c r="I10" s="885" t="s">
        <v>690</v>
      </c>
      <c r="J10" s="886"/>
      <c r="K10" s="334"/>
      <c r="L10" s="149"/>
      <c r="M10" s="149"/>
      <c r="N10" s="149"/>
      <c r="O10" s="149"/>
      <c r="P10" s="149"/>
      <c r="Q10" s="149"/>
    </row>
    <row r="11" spans="2:41" ht="27" customHeight="1" thickBot="1">
      <c r="B11" s="909" t="s">
        <v>691</v>
      </c>
      <c r="C11" s="910"/>
      <c r="D11" s="910"/>
      <c r="E11" s="910"/>
      <c r="F11" s="910"/>
      <c r="G11" s="911"/>
      <c r="H11" s="335">
        <f>ROUNDDOWN(H10/3,0)</f>
        <v>5539</v>
      </c>
      <c r="I11" s="887" t="s">
        <v>690</v>
      </c>
      <c r="J11" s="888"/>
      <c r="K11" s="334"/>
      <c r="L11" s="149"/>
      <c r="M11" s="149"/>
      <c r="N11" s="149"/>
      <c r="O11" s="149"/>
      <c r="P11" s="149"/>
      <c r="Q11" s="149"/>
    </row>
    <row r="12" spans="2:41" ht="12" customHeight="1">
      <c r="B12" s="336" t="s">
        <v>4</v>
      </c>
      <c r="C12" s="336" t="s">
        <v>749</v>
      </c>
      <c r="D12" s="123"/>
      <c r="E12" s="337"/>
      <c r="F12" s="337"/>
    </row>
    <row r="13" spans="2:41" ht="12" customHeight="1">
      <c r="B13" s="336"/>
      <c r="C13" s="336"/>
      <c r="D13" s="123"/>
    </row>
    <row r="14" spans="2:41" ht="12" customHeight="1">
      <c r="B14" s="336"/>
      <c r="C14" s="338"/>
    </row>
    <row r="15" spans="2:41" ht="12" customHeight="1" thickBot="1">
      <c r="J15" s="123"/>
      <c r="K15" s="123"/>
      <c r="L15" s="123"/>
      <c r="M15" s="123"/>
      <c r="N15" s="123"/>
      <c r="O15" s="123"/>
      <c r="P15" s="123"/>
      <c r="Q15" s="123"/>
      <c r="R15" s="123"/>
      <c r="S15" s="123"/>
      <c r="T15" s="123"/>
      <c r="U15" s="123"/>
    </row>
    <row r="16" spans="2:41" ht="24" customHeight="1">
      <c r="B16" s="594" t="s">
        <v>692</v>
      </c>
      <c r="C16" s="595"/>
      <c r="D16" s="595"/>
      <c r="E16" s="595"/>
      <c r="F16" s="595"/>
      <c r="G16" s="596"/>
      <c r="H16" s="588">
        <v>567</v>
      </c>
      <c r="I16" s="339" t="s">
        <v>690</v>
      </c>
      <c r="J16" s="340"/>
      <c r="K16" s="123"/>
      <c r="L16" s="123"/>
      <c r="M16" s="123"/>
      <c r="N16" s="123"/>
      <c r="O16" s="123"/>
      <c r="P16" s="123"/>
      <c r="Q16" s="123"/>
      <c r="R16" s="341"/>
      <c r="S16" s="341"/>
      <c r="T16" s="123"/>
      <c r="U16" s="123"/>
    </row>
    <row r="17" spans="2:21" ht="24" customHeight="1" thickBot="1">
      <c r="B17" s="896" t="s">
        <v>693</v>
      </c>
      <c r="C17" s="870"/>
      <c r="D17" s="870"/>
      <c r="E17" s="870"/>
      <c r="F17" s="870"/>
      <c r="G17" s="897"/>
      <c r="H17" s="342">
        <f>H11-H16</f>
        <v>4972</v>
      </c>
      <c r="I17" s="343" t="s">
        <v>690</v>
      </c>
      <c r="J17" s="344"/>
      <c r="K17" s="123"/>
      <c r="L17" s="123"/>
      <c r="M17" s="123"/>
      <c r="N17" s="123"/>
      <c r="O17" s="123"/>
      <c r="P17" s="123"/>
      <c r="Q17" s="123"/>
      <c r="R17" s="341"/>
      <c r="S17" s="341"/>
      <c r="T17" s="123"/>
      <c r="U17" s="123"/>
    </row>
    <row r="18" spans="2:21" ht="12" customHeight="1">
      <c r="B18" s="589" t="s">
        <v>4</v>
      </c>
      <c r="C18" s="314" t="s">
        <v>999</v>
      </c>
      <c r="D18" s="345"/>
      <c r="E18" s="345"/>
      <c r="F18" s="125"/>
      <c r="G18" s="125"/>
      <c r="H18" s="125"/>
      <c r="I18" s="125"/>
      <c r="J18" s="123"/>
      <c r="K18" s="123"/>
      <c r="L18" s="123"/>
      <c r="M18" s="123"/>
      <c r="N18" s="123"/>
      <c r="O18" s="123"/>
      <c r="P18" s="123"/>
      <c r="Q18" s="123"/>
      <c r="R18" s="123"/>
      <c r="S18" s="123"/>
      <c r="T18" s="123"/>
      <c r="U18" s="123"/>
    </row>
    <row r="19" spans="2:21" ht="12" customHeight="1">
      <c r="B19" s="590"/>
      <c r="C19" s="314" t="s">
        <v>1000</v>
      </c>
      <c r="E19" s="126"/>
      <c r="F19" s="126"/>
      <c r="G19" s="336"/>
      <c r="H19" s="336"/>
      <c r="I19" s="336"/>
      <c r="J19" s="135"/>
      <c r="K19" s="135"/>
      <c r="L19" s="135"/>
      <c r="M19" s="135"/>
      <c r="N19" s="135"/>
      <c r="O19" s="135"/>
      <c r="P19" s="135"/>
      <c r="Q19" s="135"/>
      <c r="R19" s="135"/>
      <c r="S19" s="135"/>
      <c r="T19" s="135"/>
      <c r="U19" s="123"/>
    </row>
    <row r="20" spans="2:21" ht="12" customHeight="1">
      <c r="B20" s="336"/>
      <c r="C20" s="336"/>
      <c r="D20" s="336"/>
      <c r="E20" s="336"/>
      <c r="F20" s="336"/>
      <c r="G20" s="336"/>
      <c r="H20" s="336"/>
      <c r="I20" s="336"/>
      <c r="J20" s="135"/>
      <c r="K20" s="135"/>
      <c r="L20" s="135"/>
      <c r="M20" s="135"/>
      <c r="N20" s="135"/>
      <c r="O20" s="135"/>
      <c r="P20" s="135"/>
      <c r="Q20" s="135"/>
      <c r="R20" s="135"/>
      <c r="S20" s="135"/>
      <c r="T20" s="135"/>
      <c r="U20" s="123"/>
    </row>
    <row r="21" spans="2:21" ht="12" customHeight="1">
      <c r="B21" s="336"/>
      <c r="C21" s="336"/>
      <c r="D21" s="336"/>
      <c r="E21" s="336"/>
      <c r="F21" s="336"/>
      <c r="G21" s="336"/>
      <c r="H21" s="336"/>
      <c r="I21" s="336"/>
      <c r="J21" s="135"/>
      <c r="K21" s="135"/>
      <c r="L21" s="135"/>
      <c r="M21" s="135"/>
      <c r="N21" s="135"/>
      <c r="O21" s="135"/>
      <c r="P21" s="135"/>
      <c r="Q21" s="135"/>
      <c r="R21" s="135"/>
      <c r="S21" s="135"/>
      <c r="T21" s="135"/>
      <c r="U21" s="123"/>
    </row>
    <row r="22" spans="2:21" ht="15" customHeight="1" thickBot="1">
      <c r="B22" s="346" t="s">
        <v>631</v>
      </c>
      <c r="C22" s="336"/>
      <c r="D22" s="336"/>
      <c r="E22" s="336"/>
      <c r="F22" s="336"/>
      <c r="G22" s="336"/>
      <c r="H22" s="336"/>
      <c r="I22" s="336"/>
      <c r="J22" s="135"/>
      <c r="K22" s="347" t="s">
        <v>829</v>
      </c>
      <c r="L22" s="135"/>
      <c r="M22" s="135"/>
      <c r="N22" s="135"/>
      <c r="O22" s="135"/>
      <c r="P22" s="135"/>
      <c r="Q22" s="135"/>
      <c r="R22" s="135"/>
      <c r="S22" s="135"/>
      <c r="T22" s="135"/>
      <c r="U22" s="123"/>
    </row>
    <row r="23" spans="2:21" ht="31.2" customHeight="1">
      <c r="B23" s="914" t="s">
        <v>612</v>
      </c>
      <c r="C23" s="915"/>
      <c r="D23" s="915"/>
      <c r="E23" s="915"/>
      <c r="F23" s="915"/>
      <c r="G23" s="915"/>
      <c r="H23" s="597" t="s">
        <v>632</v>
      </c>
      <c r="I23" s="595"/>
      <c r="J23" s="596"/>
      <c r="K23" s="889" t="s">
        <v>694</v>
      </c>
      <c r="L23" s="890"/>
      <c r="M23" s="891"/>
      <c r="N23" s="892" t="s">
        <v>633</v>
      </c>
      <c r="O23" s="825"/>
      <c r="P23" s="135"/>
      <c r="Q23" s="135"/>
      <c r="R23" s="135"/>
      <c r="S23" s="135"/>
      <c r="T23" s="135"/>
      <c r="U23" s="123"/>
    </row>
    <row r="24" spans="2:21" ht="21.6" customHeight="1">
      <c r="B24" s="903" t="str">
        <f>'4. 排出源リスト'!F5&amp;"年度"</f>
        <v>令和3年度</v>
      </c>
      <c r="C24" s="904"/>
      <c r="D24" s="904"/>
      <c r="E24" s="904"/>
      <c r="F24" s="904"/>
      <c r="G24" s="905"/>
      <c r="H24" s="893">
        <v>1900</v>
      </c>
      <c r="I24" s="894"/>
      <c r="J24" s="895"/>
      <c r="K24" s="918" t="s">
        <v>806</v>
      </c>
      <c r="L24" s="919"/>
      <c r="M24" s="920"/>
      <c r="N24" s="921" t="s">
        <v>807</v>
      </c>
      <c r="O24" s="922"/>
      <c r="P24" s="135"/>
      <c r="Q24" s="135"/>
      <c r="R24" s="135"/>
      <c r="S24" s="135"/>
      <c r="T24" s="135"/>
      <c r="U24" s="123"/>
    </row>
    <row r="25" spans="2:21" ht="21.6" customHeight="1">
      <c r="B25" s="903" t="str">
        <f>'4. 排出源リスト'!G5&amp;"年度"</f>
        <v>令和4年度</v>
      </c>
      <c r="C25" s="904"/>
      <c r="D25" s="904"/>
      <c r="E25" s="904"/>
      <c r="F25" s="904"/>
      <c r="G25" s="905"/>
      <c r="H25" s="893">
        <v>2000</v>
      </c>
      <c r="I25" s="894"/>
      <c r="J25" s="895"/>
      <c r="K25" s="918" t="s">
        <v>806</v>
      </c>
      <c r="L25" s="919"/>
      <c r="M25" s="920"/>
      <c r="N25" s="921" t="s">
        <v>807</v>
      </c>
      <c r="O25" s="922"/>
      <c r="P25" s="135"/>
      <c r="Q25" s="864" t="str">
        <f>IF('1. 基本情報等'!AD10="令和5年のみ","※すべての行に記入が必要です。上と同じ値をコピーして記入してください","")</f>
        <v/>
      </c>
      <c r="R25" s="865"/>
      <c r="S25" s="865"/>
      <c r="T25" s="865"/>
      <c r="U25" s="123"/>
    </row>
    <row r="26" spans="2:21" ht="21.6" customHeight="1">
      <c r="B26" s="903" t="str">
        <f>'4. 排出源リスト'!H5&amp;"年度"</f>
        <v>令和5年度</v>
      </c>
      <c r="C26" s="904"/>
      <c r="D26" s="904"/>
      <c r="E26" s="904"/>
      <c r="F26" s="904"/>
      <c r="G26" s="905"/>
      <c r="H26" s="893">
        <v>2250</v>
      </c>
      <c r="I26" s="894"/>
      <c r="J26" s="895"/>
      <c r="K26" s="918" t="s">
        <v>806</v>
      </c>
      <c r="L26" s="919"/>
      <c r="M26" s="920"/>
      <c r="N26" s="921" t="s">
        <v>807</v>
      </c>
      <c r="O26" s="922"/>
      <c r="P26" s="135"/>
      <c r="Q26" s="864" t="str">
        <f>IF('1. 基本情報等'!AD10="令和5年のみ","※すべての行に記入が必要です。上と同じ値をコピーして記入してください","")</f>
        <v/>
      </c>
      <c r="R26" s="865"/>
      <c r="S26" s="865"/>
      <c r="T26" s="865"/>
      <c r="U26" s="123"/>
    </row>
    <row r="27" spans="2:21" ht="12" customHeight="1">
      <c r="C27" s="336"/>
      <c r="D27" s="336"/>
      <c r="E27" s="336"/>
      <c r="F27" s="336"/>
      <c r="G27" s="336"/>
      <c r="H27" s="336"/>
      <c r="I27" s="336"/>
      <c r="J27" s="135"/>
      <c r="K27" s="135"/>
      <c r="L27" s="135"/>
      <c r="M27" s="135"/>
      <c r="N27" s="135"/>
      <c r="O27" s="135"/>
      <c r="P27" s="135"/>
      <c r="Q27" s="135"/>
      <c r="R27" s="135"/>
      <c r="S27" s="135"/>
      <c r="T27" s="135"/>
      <c r="U27" s="123"/>
    </row>
    <row r="28" spans="2:21" ht="12" customHeight="1">
      <c r="B28" s="348"/>
      <c r="C28" s="351"/>
      <c r="D28" s="349"/>
      <c r="E28" s="349"/>
      <c r="F28" s="349"/>
      <c r="G28" s="349"/>
      <c r="H28" s="349"/>
      <c r="I28" s="349"/>
      <c r="J28" s="134"/>
      <c r="K28" s="134"/>
      <c r="L28" s="134"/>
      <c r="M28" s="134"/>
      <c r="N28" s="134"/>
      <c r="O28" s="134"/>
      <c r="P28" s="134"/>
      <c r="Q28" s="135"/>
      <c r="R28" s="135"/>
      <c r="S28" s="135"/>
      <c r="T28" s="135"/>
      <c r="U28" s="123"/>
    </row>
    <row r="29" spans="2:21" ht="12" customHeight="1">
      <c r="B29" s="134"/>
      <c r="C29" s="134"/>
      <c r="D29" s="134"/>
      <c r="E29" s="350"/>
      <c r="F29" s="350"/>
      <c r="G29" s="350"/>
      <c r="H29" s="350"/>
      <c r="I29" s="350"/>
      <c r="J29" s="350"/>
      <c r="K29" s="350"/>
      <c r="L29" s="350"/>
      <c r="M29" s="350"/>
      <c r="N29" s="350"/>
      <c r="O29" s="350"/>
      <c r="P29" s="350"/>
      <c r="Q29" s="337"/>
      <c r="R29" s="337"/>
      <c r="S29" s="337"/>
      <c r="T29" s="337"/>
    </row>
    <row r="30" spans="2:21" ht="12" customHeight="1">
      <c r="B30" s="350"/>
      <c r="C30" s="350"/>
      <c r="D30" s="350"/>
      <c r="E30" s="350"/>
      <c r="F30" s="350"/>
      <c r="G30" s="350"/>
      <c r="H30" s="350"/>
      <c r="I30" s="350"/>
      <c r="J30" s="350"/>
      <c r="K30" s="350"/>
      <c r="L30" s="350"/>
      <c r="M30" s="350"/>
      <c r="N30" s="350"/>
      <c r="O30" s="350"/>
      <c r="P30" s="350"/>
    </row>
    <row r="31" spans="2:21" ht="28.2" customHeight="1">
      <c r="B31" s="924"/>
      <c r="C31" s="924"/>
      <c r="D31" s="924"/>
      <c r="E31" s="924"/>
      <c r="F31" s="924"/>
      <c r="G31" s="924"/>
      <c r="H31" s="924"/>
      <c r="I31" s="924"/>
      <c r="J31" s="924"/>
      <c r="K31" s="916"/>
      <c r="L31" s="916"/>
      <c r="M31" s="916"/>
      <c r="N31" s="916"/>
      <c r="O31" s="916"/>
      <c r="P31" s="916"/>
    </row>
    <row r="32" spans="2:21" ht="15.6" customHeight="1">
      <c r="B32" s="923"/>
      <c r="C32" s="923"/>
      <c r="D32" s="923"/>
      <c r="E32" s="923"/>
      <c r="F32" s="923"/>
      <c r="G32" s="923"/>
      <c r="H32" s="925"/>
      <c r="I32" s="925"/>
      <c r="J32" s="925"/>
      <c r="K32" s="917"/>
      <c r="L32" s="917"/>
      <c r="M32" s="917"/>
      <c r="N32" s="917"/>
      <c r="O32" s="917"/>
      <c r="P32" s="917"/>
    </row>
    <row r="33" spans="2:16" ht="15.6" customHeight="1">
      <c r="B33" s="731"/>
      <c r="C33" s="731"/>
      <c r="D33" s="731"/>
      <c r="E33" s="731"/>
      <c r="F33" s="731"/>
      <c r="G33" s="731"/>
      <c r="H33" s="925"/>
      <c r="I33" s="925"/>
      <c r="J33" s="925"/>
      <c r="K33" s="917"/>
      <c r="L33" s="917"/>
      <c r="M33" s="917"/>
      <c r="N33" s="917"/>
      <c r="O33" s="917"/>
      <c r="P33" s="917"/>
    </row>
    <row r="34" spans="2:16" ht="15.6" customHeight="1">
      <c r="B34" s="923"/>
      <c r="C34" s="923"/>
      <c r="D34" s="923"/>
      <c r="E34" s="923"/>
      <c r="F34" s="923"/>
      <c r="G34" s="923"/>
      <c r="H34" s="925"/>
      <c r="I34" s="925"/>
      <c r="J34" s="925"/>
      <c r="K34" s="917"/>
      <c r="L34" s="917"/>
      <c r="M34" s="917"/>
      <c r="N34" s="917"/>
      <c r="O34" s="917"/>
      <c r="P34" s="917"/>
    </row>
    <row r="35" spans="2:16" ht="15.6" customHeight="1">
      <c r="B35" s="731"/>
      <c r="C35" s="731"/>
      <c r="D35" s="731"/>
      <c r="E35" s="731"/>
      <c r="F35" s="731"/>
      <c r="G35" s="731"/>
      <c r="H35" s="925"/>
      <c r="I35" s="925"/>
      <c r="J35" s="925"/>
      <c r="K35" s="917"/>
      <c r="L35" s="917"/>
      <c r="M35" s="917"/>
      <c r="N35" s="917"/>
      <c r="O35" s="917"/>
      <c r="P35" s="917"/>
    </row>
    <row r="36" spans="2:16" ht="15.6" customHeight="1">
      <c r="B36" s="923"/>
      <c r="C36" s="923"/>
      <c r="D36" s="923"/>
      <c r="E36" s="923"/>
      <c r="F36" s="923"/>
      <c r="G36" s="923"/>
      <c r="H36" s="925"/>
      <c r="I36" s="925"/>
      <c r="J36" s="925"/>
      <c r="K36" s="917"/>
      <c r="L36" s="917"/>
      <c r="M36" s="917"/>
      <c r="N36" s="917"/>
      <c r="O36" s="917"/>
      <c r="P36" s="917"/>
    </row>
    <row r="37" spans="2:16" ht="15.6" customHeight="1">
      <c r="B37" s="731"/>
      <c r="C37" s="731"/>
      <c r="D37" s="731"/>
      <c r="E37" s="731"/>
      <c r="F37" s="731"/>
      <c r="G37" s="731"/>
      <c r="H37" s="925"/>
      <c r="I37" s="925"/>
      <c r="J37" s="925"/>
      <c r="K37" s="917"/>
      <c r="L37" s="917"/>
      <c r="M37" s="917"/>
      <c r="N37" s="917"/>
      <c r="O37" s="917"/>
      <c r="P37" s="917"/>
    </row>
    <row r="38" spans="2:16" ht="15.6" customHeight="1">
      <c r="B38" s="923"/>
      <c r="C38" s="923"/>
      <c r="D38" s="923"/>
      <c r="E38" s="923"/>
      <c r="F38" s="923"/>
      <c r="G38" s="923"/>
      <c r="H38" s="925"/>
      <c r="I38" s="925"/>
      <c r="J38" s="925"/>
      <c r="K38" s="917"/>
      <c r="L38" s="917"/>
      <c r="M38" s="917"/>
      <c r="N38" s="917"/>
      <c r="O38" s="917"/>
      <c r="P38" s="917"/>
    </row>
    <row r="39" spans="2:16" ht="15.6" customHeight="1">
      <c r="B39" s="731"/>
      <c r="C39" s="731"/>
      <c r="D39" s="731"/>
      <c r="E39" s="731"/>
      <c r="F39" s="731"/>
      <c r="G39" s="731"/>
      <c r="H39" s="925"/>
      <c r="I39" s="925"/>
      <c r="J39" s="925"/>
      <c r="K39" s="917"/>
      <c r="L39" s="917"/>
      <c r="M39" s="917"/>
      <c r="N39" s="917"/>
      <c r="O39" s="917"/>
      <c r="P39" s="917"/>
    </row>
    <row r="40" spans="2:16" ht="15.6" customHeight="1">
      <c r="B40" s="923"/>
      <c r="C40" s="923"/>
      <c r="D40" s="923"/>
      <c r="E40" s="923"/>
      <c r="F40" s="923"/>
      <c r="G40" s="923"/>
      <c r="H40" s="925"/>
      <c r="I40" s="925"/>
      <c r="J40" s="925"/>
      <c r="K40" s="917"/>
      <c r="L40" s="917"/>
      <c r="M40" s="917"/>
      <c r="N40" s="917"/>
      <c r="O40" s="917"/>
      <c r="P40" s="917"/>
    </row>
    <row r="41" spans="2:16" ht="15.6" customHeight="1">
      <c r="B41" s="731"/>
      <c r="C41" s="731"/>
      <c r="D41" s="731"/>
      <c r="E41" s="731"/>
      <c r="F41" s="731"/>
      <c r="G41" s="731"/>
      <c r="H41" s="925"/>
      <c r="I41" s="925"/>
      <c r="J41" s="925"/>
      <c r="K41" s="917"/>
      <c r="L41" s="917"/>
      <c r="M41" s="917"/>
      <c r="N41" s="917"/>
      <c r="O41" s="917"/>
      <c r="P41" s="917"/>
    </row>
    <row r="42" spans="2:16" ht="15.6" customHeight="1">
      <c r="B42" s="923"/>
      <c r="C42" s="923"/>
      <c r="D42" s="923"/>
      <c r="E42" s="923"/>
      <c r="F42" s="923"/>
      <c r="G42" s="923"/>
      <c r="H42" s="925"/>
      <c r="I42" s="925"/>
      <c r="J42" s="925"/>
      <c r="K42" s="917"/>
      <c r="L42" s="917"/>
      <c r="M42" s="917"/>
      <c r="N42" s="917"/>
      <c r="O42" s="917"/>
      <c r="P42" s="917"/>
    </row>
    <row r="43" spans="2:16" ht="15.6" customHeight="1">
      <c r="B43" s="731"/>
      <c r="C43" s="731"/>
      <c r="D43" s="731"/>
      <c r="E43" s="731"/>
      <c r="F43" s="731"/>
      <c r="G43" s="731"/>
      <c r="H43" s="925"/>
      <c r="I43" s="925"/>
      <c r="J43" s="925"/>
      <c r="K43" s="917"/>
      <c r="L43" s="917"/>
      <c r="M43" s="917"/>
      <c r="N43" s="917"/>
      <c r="O43" s="917"/>
      <c r="P43" s="917"/>
    </row>
    <row r="44" spans="2:16" ht="15.6" customHeight="1">
      <c r="B44" s="923"/>
      <c r="C44" s="923"/>
      <c r="D44" s="923"/>
      <c r="E44" s="923"/>
      <c r="F44" s="923"/>
      <c r="G44" s="923"/>
      <c r="H44" s="925"/>
      <c r="I44" s="925"/>
      <c r="J44" s="925"/>
      <c r="K44" s="917"/>
      <c r="L44" s="917"/>
      <c r="M44" s="917"/>
      <c r="N44" s="917"/>
      <c r="O44" s="917"/>
      <c r="P44" s="917"/>
    </row>
    <row r="45" spans="2:16" ht="15.6" customHeight="1">
      <c r="B45" s="731"/>
      <c r="C45" s="731"/>
      <c r="D45" s="731"/>
      <c r="E45" s="731"/>
      <c r="F45" s="731"/>
      <c r="G45" s="731"/>
      <c r="H45" s="925"/>
      <c r="I45" s="925"/>
      <c r="J45" s="925"/>
      <c r="K45" s="917"/>
      <c r="L45" s="917"/>
      <c r="M45" s="917"/>
      <c r="N45" s="917"/>
      <c r="O45" s="917"/>
      <c r="P45" s="917"/>
    </row>
    <row r="46" spans="2:16" ht="15.6" customHeight="1">
      <c r="B46" s="923"/>
      <c r="C46" s="923"/>
      <c r="D46" s="923"/>
      <c r="E46" s="923"/>
      <c r="F46" s="923"/>
      <c r="G46" s="923"/>
      <c r="H46" s="925"/>
      <c r="I46" s="925"/>
      <c r="J46" s="925"/>
      <c r="K46" s="917"/>
      <c r="L46" s="917"/>
      <c r="M46" s="917"/>
      <c r="N46" s="917"/>
      <c r="O46" s="917"/>
      <c r="P46" s="917"/>
    </row>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sheetData>
  <sheetProtection algorithmName="SHA-512" hashValue="/29bEFEiiCGh/c4eUZsNNRHgYvikOyRl+qYAh3xGBOAemKFVy+kuGJo+2kHKpoVO8NRq4gELKcXU0XpHFJ4EMA==" saltValue="J8KbWqQ9e11DcPg46fc+xQ==" spinCount="100000" sheet="1" scenarios="1" formatRows="0"/>
  <mergeCells count="116">
    <mergeCell ref="M33:N33"/>
    <mergeCell ref="O33:P33"/>
    <mergeCell ref="K34:L34"/>
    <mergeCell ref="M34:N34"/>
    <mergeCell ref="O34:P34"/>
    <mergeCell ref="K44:L44"/>
    <mergeCell ref="M44:N44"/>
    <mergeCell ref="O44:P44"/>
    <mergeCell ref="K39:L39"/>
    <mergeCell ref="M39:N39"/>
    <mergeCell ref="O39:P39"/>
    <mergeCell ref="K40:L40"/>
    <mergeCell ref="M40:N40"/>
    <mergeCell ref="O40:P40"/>
    <mergeCell ref="K37:L37"/>
    <mergeCell ref="M37:N37"/>
    <mergeCell ref="O37:P37"/>
    <mergeCell ref="K38:L38"/>
    <mergeCell ref="M38:N38"/>
    <mergeCell ref="O38:P38"/>
    <mergeCell ref="K35:L35"/>
    <mergeCell ref="M35:N35"/>
    <mergeCell ref="O35:P35"/>
    <mergeCell ref="K36:L36"/>
    <mergeCell ref="M46:N46"/>
    <mergeCell ref="O46:P46"/>
    <mergeCell ref="K41:L41"/>
    <mergeCell ref="M41:N41"/>
    <mergeCell ref="O41:P41"/>
    <mergeCell ref="K42:L42"/>
    <mergeCell ref="M42:N42"/>
    <mergeCell ref="O42:P42"/>
    <mergeCell ref="K43:L43"/>
    <mergeCell ref="M43:N43"/>
    <mergeCell ref="O43:P43"/>
    <mergeCell ref="H38:J38"/>
    <mergeCell ref="H39:J39"/>
    <mergeCell ref="H40:J40"/>
    <mergeCell ref="M36:N36"/>
    <mergeCell ref="O36:P36"/>
    <mergeCell ref="H44:J44"/>
    <mergeCell ref="H45:J45"/>
    <mergeCell ref="H46:J46"/>
    <mergeCell ref="B43:G43"/>
    <mergeCell ref="B44:G44"/>
    <mergeCell ref="B45:G45"/>
    <mergeCell ref="B46:G46"/>
    <mergeCell ref="H41:J41"/>
    <mergeCell ref="H42:J42"/>
    <mergeCell ref="H43:J43"/>
    <mergeCell ref="B38:G38"/>
    <mergeCell ref="B39:G39"/>
    <mergeCell ref="B40:G40"/>
    <mergeCell ref="B41:G41"/>
    <mergeCell ref="B42:G42"/>
    <mergeCell ref="K45:L45"/>
    <mergeCell ref="M45:N45"/>
    <mergeCell ref="O45:P45"/>
    <mergeCell ref="K46:L46"/>
    <mergeCell ref="B33:G33"/>
    <mergeCell ref="B34:G34"/>
    <mergeCell ref="B35:G35"/>
    <mergeCell ref="B36:G36"/>
    <mergeCell ref="B37:G37"/>
    <mergeCell ref="B31:G31"/>
    <mergeCell ref="H31:J31"/>
    <mergeCell ref="B32:G32"/>
    <mergeCell ref="K31:L31"/>
    <mergeCell ref="K33:L33"/>
    <mergeCell ref="H32:J32"/>
    <mergeCell ref="H33:J33"/>
    <mergeCell ref="H34:J34"/>
    <mergeCell ref="H35:J35"/>
    <mergeCell ref="H36:J36"/>
    <mergeCell ref="H37:J37"/>
    <mergeCell ref="B23:G23"/>
    <mergeCell ref="B24:G24"/>
    <mergeCell ref="B25:G25"/>
    <mergeCell ref="B26:G26"/>
    <mergeCell ref="M31:N31"/>
    <mergeCell ref="O31:P31"/>
    <mergeCell ref="K32:L32"/>
    <mergeCell ref="M32:N32"/>
    <mergeCell ref="O32:P32"/>
    <mergeCell ref="H26:J26"/>
    <mergeCell ref="K24:M24"/>
    <mergeCell ref="K25:M25"/>
    <mergeCell ref="K26:M26"/>
    <mergeCell ref="N24:O24"/>
    <mergeCell ref="N25:O25"/>
    <mergeCell ref="N26:O26"/>
    <mergeCell ref="B16:G16"/>
    <mergeCell ref="B17:G17"/>
    <mergeCell ref="B5:G6"/>
    <mergeCell ref="B7:G7"/>
    <mergeCell ref="B8:G8"/>
    <mergeCell ref="B9:G9"/>
    <mergeCell ref="B10:G10"/>
    <mergeCell ref="B11:G11"/>
    <mergeCell ref="I7:J7"/>
    <mergeCell ref="H5:J6"/>
    <mergeCell ref="Q25:T25"/>
    <mergeCell ref="Q26:T26"/>
    <mergeCell ref="K5:Q6"/>
    <mergeCell ref="K7:Q7"/>
    <mergeCell ref="K8:Q8"/>
    <mergeCell ref="K9:Q9"/>
    <mergeCell ref="I8:J8"/>
    <mergeCell ref="I9:J9"/>
    <mergeCell ref="I10:J10"/>
    <mergeCell ref="I11:J11"/>
    <mergeCell ref="H23:J23"/>
    <mergeCell ref="K23:M23"/>
    <mergeCell ref="N23:O23"/>
    <mergeCell ref="H24:J24"/>
    <mergeCell ref="H25:J25"/>
  </mergeCells>
  <phoneticPr fontId="2"/>
  <conditionalFormatting sqref="H7:H11 H16:H17 B7:G9 K31:P31 H32:P46 B24:O26">
    <cfRule type="expression" dxfId="6" priority="6">
      <formula>$AO$3</formula>
    </cfRule>
  </conditionalFormatting>
  <conditionalFormatting sqref="K7">
    <cfRule type="expression" dxfId="5" priority="5">
      <formula>$AO$3</formula>
    </cfRule>
  </conditionalFormatting>
  <conditionalFormatting sqref="K8">
    <cfRule type="expression" dxfId="4" priority="4">
      <formula>$AO$3</formula>
    </cfRule>
  </conditionalFormatting>
  <conditionalFormatting sqref="K9">
    <cfRule type="expression" dxfId="3" priority="3">
      <formula>$AO$3</formula>
    </cfRule>
  </conditionalFormatting>
  <conditionalFormatting sqref="K10">
    <cfRule type="expression" dxfId="2" priority="2">
      <formula>$AO$3</formula>
    </cfRule>
  </conditionalFormatting>
  <conditionalFormatting sqref="K11">
    <cfRule type="expression" dxfId="1" priority="1">
      <formula>$AO$3</formula>
    </cfRule>
  </conditionalFormatting>
  <dataValidations count="1">
    <dataValidation allowBlank="1" showInputMessage="1" showErrorMessage="1" prompt="整数で記入してください。" sqref="H16"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60" customWidth="1"/>
    <col min="2" max="2" width="82.19921875" style="160" customWidth="1"/>
    <col min="3" max="3" width="1.19921875" style="160" customWidth="1"/>
    <col min="4" max="17" width="8.19921875" style="160"/>
    <col min="18" max="18" width="0" style="160" hidden="1" customWidth="1"/>
    <col min="19" max="16384" width="8.19921875" style="160"/>
  </cols>
  <sheetData>
    <row r="2" spans="2:18" ht="22.5" customHeight="1" thickBot="1">
      <c r="B2" s="160" t="s">
        <v>745</v>
      </c>
      <c r="R2" s="16" t="s">
        <v>614</v>
      </c>
    </row>
    <row r="3" spans="2:18" ht="26.25" customHeight="1" thickBot="1">
      <c r="B3" s="926" t="s">
        <v>1001</v>
      </c>
      <c r="R3" s="233" t="b">
        <v>0</v>
      </c>
    </row>
    <row r="4" spans="2:18" ht="26.25" customHeight="1">
      <c r="B4" s="927"/>
    </row>
    <row r="5" spans="2:18" ht="26.25" customHeight="1">
      <c r="B5" s="927"/>
    </row>
    <row r="6" spans="2:18" ht="26.25" customHeight="1">
      <c r="B6" s="927"/>
    </row>
    <row r="7" spans="2:18" ht="26.25" customHeight="1">
      <c r="B7" s="927"/>
    </row>
    <row r="8" spans="2:18" ht="26.25" customHeight="1">
      <c r="B8" s="927"/>
    </row>
    <row r="9" spans="2:18" ht="26.25" customHeight="1">
      <c r="B9" s="927"/>
    </row>
    <row r="10" spans="2:18" ht="26.25" customHeight="1">
      <c r="B10" s="927"/>
    </row>
    <row r="11" spans="2:18" ht="26.25" customHeight="1">
      <c r="B11" s="927"/>
    </row>
    <row r="12" spans="2:18" ht="26.25" customHeight="1">
      <c r="B12" s="927"/>
    </row>
    <row r="13" spans="2:18" ht="26.25" customHeight="1">
      <c r="B13" s="927"/>
      <c r="E13" s="161"/>
      <c r="F13" s="161"/>
      <c r="G13" s="161"/>
      <c r="H13" s="161"/>
      <c r="I13" s="161"/>
      <c r="J13" s="161"/>
      <c r="K13" s="161"/>
      <c r="L13" s="162"/>
      <c r="M13" s="162"/>
      <c r="N13" s="162"/>
      <c r="O13" s="162"/>
      <c r="P13" s="162"/>
    </row>
    <row r="14" spans="2:18" ht="26.25" customHeight="1">
      <c r="B14" s="927"/>
      <c r="E14" s="161"/>
      <c r="F14" s="163"/>
      <c r="G14" s="163"/>
      <c r="H14" s="161"/>
      <c r="I14" s="161"/>
      <c r="J14" s="161"/>
      <c r="K14" s="161"/>
      <c r="L14" s="162"/>
      <c r="M14" s="162"/>
      <c r="N14" s="162"/>
      <c r="O14" s="162"/>
      <c r="P14" s="162"/>
    </row>
    <row r="15" spans="2:18" ht="26.25" customHeight="1">
      <c r="B15" s="927"/>
      <c r="E15" s="161"/>
      <c r="F15" s="164"/>
      <c r="G15" s="161"/>
      <c r="H15" s="161"/>
      <c r="I15" s="161"/>
      <c r="J15" s="161"/>
      <c r="K15" s="161"/>
      <c r="L15" s="162"/>
      <c r="M15" s="162"/>
      <c r="N15" s="162"/>
      <c r="O15" s="162"/>
      <c r="P15" s="162"/>
    </row>
    <row r="16" spans="2:18" ht="26.25" customHeight="1">
      <c r="B16" s="927"/>
      <c r="E16" s="161"/>
      <c r="F16" s="161"/>
      <c r="G16" s="161"/>
      <c r="H16" s="161"/>
      <c r="I16" s="161"/>
      <c r="J16" s="161"/>
      <c r="K16" s="161"/>
      <c r="L16" s="162"/>
      <c r="M16" s="162"/>
      <c r="N16" s="162"/>
      <c r="O16" s="162"/>
      <c r="P16" s="162"/>
    </row>
    <row r="17" spans="2:16" ht="26.25" customHeight="1">
      <c r="B17" s="927"/>
      <c r="E17" s="161"/>
      <c r="F17" s="161"/>
      <c r="G17" s="161"/>
      <c r="H17" s="161"/>
      <c r="I17" s="161"/>
      <c r="J17" s="161"/>
      <c r="K17" s="161"/>
      <c r="L17" s="162"/>
      <c r="M17" s="162"/>
      <c r="N17" s="162"/>
      <c r="O17" s="162"/>
      <c r="P17" s="162"/>
    </row>
    <row r="18" spans="2:16" ht="26.25" customHeight="1">
      <c r="B18" s="927"/>
      <c r="E18" s="161"/>
      <c r="F18" s="163"/>
      <c r="G18" s="163"/>
      <c r="H18" s="161"/>
      <c r="I18" s="161"/>
      <c r="J18" s="161"/>
      <c r="K18" s="161"/>
      <c r="L18" s="162"/>
      <c r="M18" s="162"/>
      <c r="N18" s="162"/>
      <c r="O18" s="162"/>
      <c r="P18" s="162"/>
    </row>
    <row r="19" spans="2:16" ht="26.25" customHeight="1">
      <c r="B19" s="927"/>
      <c r="E19" s="161"/>
      <c r="F19" s="164"/>
      <c r="G19" s="161"/>
      <c r="H19" s="161"/>
      <c r="I19" s="161"/>
      <c r="J19" s="161"/>
      <c r="K19" s="161"/>
      <c r="L19" s="162"/>
      <c r="M19" s="162"/>
      <c r="N19" s="162"/>
      <c r="O19" s="162"/>
      <c r="P19" s="162"/>
    </row>
    <row r="20" spans="2:16" ht="26.25" customHeight="1">
      <c r="B20" s="927"/>
      <c r="E20" s="161"/>
      <c r="F20" s="161"/>
      <c r="G20" s="161"/>
      <c r="H20" s="161"/>
      <c r="I20" s="161"/>
      <c r="J20" s="161"/>
      <c r="K20" s="161"/>
      <c r="L20" s="162"/>
      <c r="M20" s="162"/>
      <c r="N20" s="162"/>
      <c r="O20" s="162"/>
      <c r="P20" s="162"/>
    </row>
    <row r="21" spans="2:16" ht="26.25" customHeight="1">
      <c r="B21" s="927"/>
      <c r="E21" s="161"/>
      <c r="F21" s="161"/>
      <c r="G21" s="161"/>
      <c r="H21" s="161"/>
      <c r="I21" s="161"/>
      <c r="J21" s="161"/>
      <c r="K21" s="161"/>
      <c r="L21" s="162"/>
      <c r="M21" s="162"/>
      <c r="N21" s="162"/>
      <c r="O21" s="162"/>
      <c r="P21" s="162"/>
    </row>
    <row r="22" spans="2:16" ht="26.25" customHeight="1">
      <c r="B22" s="927"/>
      <c r="E22" s="161"/>
      <c r="F22" s="161"/>
      <c r="G22" s="161"/>
      <c r="H22" s="161"/>
      <c r="I22" s="161"/>
      <c r="J22" s="161"/>
      <c r="K22" s="161"/>
      <c r="L22" s="162"/>
      <c r="M22" s="162"/>
      <c r="N22" s="162"/>
      <c r="O22" s="162"/>
      <c r="P22" s="162"/>
    </row>
    <row r="23" spans="2:16" ht="26.25" customHeight="1">
      <c r="B23" s="927"/>
      <c r="E23" s="161"/>
      <c r="F23" s="163"/>
      <c r="G23" s="163"/>
      <c r="H23" s="163"/>
      <c r="I23" s="161"/>
      <c r="J23" s="161"/>
      <c r="K23" s="161"/>
      <c r="L23" s="162"/>
      <c r="M23" s="162"/>
      <c r="N23" s="162"/>
      <c r="O23" s="162"/>
      <c r="P23" s="162"/>
    </row>
    <row r="24" spans="2:16" ht="26.25" customHeight="1">
      <c r="B24" s="927"/>
      <c r="E24" s="161"/>
      <c r="F24" s="163"/>
      <c r="G24" s="161"/>
      <c r="H24" s="163"/>
      <c r="I24" s="161"/>
      <c r="J24" s="161"/>
      <c r="K24" s="161"/>
      <c r="L24" s="162"/>
      <c r="M24" s="162"/>
      <c r="N24" s="162"/>
      <c r="O24" s="162"/>
      <c r="P24" s="162"/>
    </row>
    <row r="25" spans="2:16" ht="26.25" customHeight="1">
      <c r="B25" s="927"/>
    </row>
    <row r="26" spans="2:16" ht="26.25" customHeight="1">
      <c r="B26" s="927"/>
    </row>
    <row r="27" spans="2:16" ht="26.25" customHeight="1">
      <c r="B27" s="927"/>
    </row>
    <row r="28" spans="2:16" ht="26.25" customHeight="1">
      <c r="B28" s="927"/>
    </row>
    <row r="29" spans="2:16" ht="26.25" customHeight="1" thickBot="1">
      <c r="B29" s="928"/>
    </row>
    <row r="30" spans="2:16" ht="3.75" customHeight="1">
      <c r="B30" s="165"/>
    </row>
    <row r="31" spans="2:16">
      <c r="B31" s="160" t="s">
        <v>704</v>
      </c>
    </row>
    <row r="32" spans="2:16" ht="9" customHeight="1"/>
  </sheetData>
  <sheetProtection algorithmName="SHA-512" hashValue="wXmQWRzZxsDin3dPGNyeqFtcrJyrL5ylvVqOtE+R5F4lbq3s8hAihjWEooGb9qCSHAbcPnr1CjVy2jf01No2dQ==" saltValue="i66CslAHnLeaYPsQ1Oa/FA==" spinCount="100000" sheet="1" scenarios="1" format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22860</xdr:rowOff>
                  </from>
                  <to>
                    <xdr:col>1</xdr:col>
                    <xdr:colOff>2042160</xdr:colOff>
                    <xdr:row>1</xdr:row>
                    <xdr:rowOff>251460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2262-AD50-4FC2-9A09-BB3E69FA68BC}">
  <sheetPr codeName="Sheet21">
    <tabColor rgb="FFFFFF00"/>
  </sheetPr>
  <dimension ref="A1:I62"/>
  <sheetViews>
    <sheetView view="pageBreakPreview" zoomScale="80" zoomScaleNormal="100" zoomScaleSheetLayoutView="80" workbookViewId="0"/>
  </sheetViews>
  <sheetFormatPr defaultColWidth="8.19921875" defaultRowHeight="13.2"/>
  <cols>
    <col min="1" max="1" width="31.8984375" style="11" customWidth="1"/>
    <col min="2" max="2" width="19.69921875" style="11" customWidth="1"/>
    <col min="3" max="5" width="18.69921875" style="11" customWidth="1"/>
    <col min="6" max="6" width="19.19921875" style="11" customWidth="1"/>
    <col min="7" max="16384" width="8.19921875" style="11"/>
  </cols>
  <sheetData>
    <row r="1" spans="1:9">
      <c r="A1" s="217" t="s">
        <v>642</v>
      </c>
      <c r="B1" s="218" t="s">
        <v>643</v>
      </c>
    </row>
    <row r="2" spans="1:9" ht="13.8" thickBot="1">
      <c r="A2" s="219" t="s">
        <v>612</v>
      </c>
      <c r="B2" s="220" t="s">
        <v>644</v>
      </c>
    </row>
    <row r="3" spans="1:9" ht="13.8" thickBot="1">
      <c r="A3" s="14" t="s">
        <v>734</v>
      </c>
      <c r="B3" s="12" t="str">
        <f>'1. 基本情報等'!K18</f>
        <v>工場</v>
      </c>
    </row>
    <row r="4" spans="1:9">
      <c r="A4" s="219" t="s">
        <v>645</v>
      </c>
      <c r="B4" s="221" t="s">
        <v>725</v>
      </c>
    </row>
    <row r="5" spans="1:9" ht="13.8" thickBot="1">
      <c r="A5" s="219" t="s">
        <v>646</v>
      </c>
      <c r="B5" s="220">
        <v>4</v>
      </c>
    </row>
    <row r="6" spans="1:9" ht="13.8" thickBot="1">
      <c r="A6" s="14" t="s">
        <v>647</v>
      </c>
      <c r="B6" s="13">
        <f>'6-4. CO2排出量_総括'!H11</f>
        <v>5539</v>
      </c>
    </row>
    <row r="7" spans="1:9" ht="13.8" thickBot="1">
      <c r="A7" s="14" t="s">
        <v>648</v>
      </c>
      <c r="B7" s="13">
        <f>'6-4. CO2排出量_総括'!H16</f>
        <v>567</v>
      </c>
    </row>
    <row r="8" spans="1:9" ht="13.8" thickBot="1">
      <c r="A8" s="219" t="s">
        <v>649</v>
      </c>
      <c r="B8" s="222"/>
    </row>
    <row r="9" spans="1:9">
      <c r="A9" s="219" t="s">
        <v>650</v>
      </c>
      <c r="B9" s="222"/>
    </row>
    <row r="11" spans="1:9" ht="13.8" thickBot="1">
      <c r="A11" s="235" t="s">
        <v>743</v>
      </c>
      <c r="B11" s="236" t="s">
        <v>741</v>
      </c>
      <c r="C11" s="236" t="s">
        <v>742</v>
      </c>
      <c r="D11" s="237" t="s">
        <v>557</v>
      </c>
      <c r="E11" s="247"/>
      <c r="H11" s="238"/>
      <c r="I11" s="239"/>
    </row>
    <row r="12" spans="1:9" ht="13.8" thickBot="1">
      <c r="A12" s="235" t="str">
        <f>'6-4. CO2排出量_総括'!B24</f>
        <v>令和3年度</v>
      </c>
      <c r="B12" s="240">
        <f>'6-4. CO2排出量_総括'!H24</f>
        <v>1900</v>
      </c>
      <c r="C12" s="241" t="str">
        <f>'6-4. CO2排出量_総括'!K24</f>
        <v>t</v>
      </c>
      <c r="D12" s="241" t="str">
        <f>'6-4. CO2排出量_総括'!N24</f>
        <v>ガラス生産量</v>
      </c>
      <c r="E12" s="247"/>
      <c r="H12" s="238"/>
      <c r="I12" s="239"/>
    </row>
    <row r="13" spans="1:9" ht="13.8" thickBot="1">
      <c r="A13" s="235" t="str">
        <f>'6-4. CO2排出量_総括'!B25</f>
        <v>令和4年度</v>
      </c>
      <c r="B13" s="240">
        <f>'6-4. CO2排出量_総括'!H25</f>
        <v>2000</v>
      </c>
      <c r="C13" s="241" t="str">
        <f>'6-4. CO2排出量_総括'!K25</f>
        <v>t</v>
      </c>
      <c r="D13" s="241" t="str">
        <f>'6-4. CO2排出量_総括'!N25</f>
        <v>ガラス生産量</v>
      </c>
      <c r="E13" s="247"/>
      <c r="H13" s="238"/>
      <c r="I13" s="239"/>
    </row>
    <row r="14" spans="1:9" ht="13.8" thickBot="1">
      <c r="A14" s="235" t="str">
        <f>'6-4. CO2排出量_総括'!B26</f>
        <v>令和5年度</v>
      </c>
      <c r="B14" s="242">
        <f>'6-4. CO2排出量_総括'!H26</f>
        <v>2250</v>
      </c>
      <c r="C14" s="12" t="str">
        <f>'6-4. CO2排出量_総括'!K26</f>
        <v>t</v>
      </c>
      <c r="D14" s="12" t="str">
        <f>'6-4. CO2排出量_総括'!N26</f>
        <v>ガラス生産量</v>
      </c>
      <c r="E14" s="247"/>
      <c r="H14" s="238"/>
      <c r="I14" s="239"/>
    </row>
    <row r="15" spans="1:9" ht="13.8" thickBot="1">
      <c r="H15" s="238"/>
      <c r="I15" s="239"/>
    </row>
    <row r="16" spans="1:9" ht="16.2" customHeight="1" thickBot="1">
      <c r="A16" s="244" t="s">
        <v>746</v>
      </c>
      <c r="B16" s="244" t="s">
        <v>747</v>
      </c>
      <c r="C16" s="245" t="s">
        <v>748</v>
      </c>
      <c r="D16" s="246" t="str">
        <f>"排出量
（"&amp;'6-4. CO2排出量_総括'!B7&amp;"）"</f>
        <v>排出量
（令和3年度）</v>
      </c>
      <c r="E16" s="246" t="str">
        <f>"排出量
（"&amp;'6-4. CO2排出量_総括'!B8&amp;"）"</f>
        <v>排出量
（令和4年度）</v>
      </c>
      <c r="F16" s="246" t="str">
        <f>"排出量
（"&amp;'6-4. CO2排出量_総括'!B9&amp;"）"</f>
        <v>排出量
（令和5年度）</v>
      </c>
      <c r="H16" s="238"/>
      <c r="I16" s="239"/>
    </row>
    <row r="17" spans="1:9" ht="15.6" customHeight="1" thickBot="1">
      <c r="A17" s="244">
        <v>1</v>
      </c>
      <c r="B17" s="246" t="str">
        <f>'1. 基本情報等'!K16</f>
        <v>ABC工業株式会社SHIFT工場</v>
      </c>
      <c r="C17" s="246" t="str">
        <f>'1. 基本情報等'!K18</f>
        <v>工場</v>
      </c>
      <c r="D17" s="246">
        <f>'6-4. CO2排出量_総括'!H7</f>
        <v>5075</v>
      </c>
      <c r="E17" s="246">
        <f>'6-4. CO2排出量_総括'!H8</f>
        <v>5772</v>
      </c>
      <c r="F17" s="246">
        <f>'6-4. CO2排出量_総括'!H9</f>
        <v>5772</v>
      </c>
      <c r="H17" s="238"/>
      <c r="I17" s="239"/>
    </row>
    <row r="18" spans="1:9">
      <c r="H18" s="238"/>
      <c r="I18" s="239"/>
    </row>
    <row r="19" spans="1:9">
      <c r="H19" s="238"/>
      <c r="I19" s="239"/>
    </row>
    <row r="20" spans="1:9">
      <c r="I20" s="243"/>
    </row>
    <row r="21" spans="1:9">
      <c r="I21" s="243"/>
    </row>
    <row r="22" spans="1:9">
      <c r="B22" s="243"/>
      <c r="I22" s="243"/>
    </row>
    <row r="23" spans="1:9">
      <c r="B23" s="243"/>
    </row>
    <row r="24" spans="1:9">
      <c r="B24" s="243"/>
    </row>
    <row r="25" spans="1:9">
      <c r="B25" s="243"/>
    </row>
    <row r="26" spans="1:9">
      <c r="B26" s="243"/>
    </row>
    <row r="27" spans="1:9">
      <c r="B27" s="243"/>
    </row>
    <row r="28" spans="1:9">
      <c r="B28" s="243"/>
    </row>
    <row r="29" spans="1:9">
      <c r="B29" s="243"/>
    </row>
    <row r="30" spans="1:9">
      <c r="B30" s="243"/>
    </row>
    <row r="31" spans="1:9">
      <c r="B31" s="243"/>
    </row>
    <row r="32" spans="1:9">
      <c r="B32" s="243"/>
    </row>
    <row r="33" spans="2:2">
      <c r="B33" s="243"/>
    </row>
    <row r="34" spans="2:2">
      <c r="B34" s="243"/>
    </row>
    <row r="35" spans="2:2">
      <c r="B35" s="243"/>
    </row>
    <row r="36" spans="2:2">
      <c r="B36" s="243"/>
    </row>
    <row r="37" spans="2:2">
      <c r="B37" s="243"/>
    </row>
    <row r="38" spans="2:2">
      <c r="B38" s="243"/>
    </row>
    <row r="39" spans="2:2">
      <c r="B39" s="243"/>
    </row>
    <row r="40" spans="2:2">
      <c r="B40" s="243"/>
    </row>
    <row r="41" spans="2:2">
      <c r="B41" s="243"/>
    </row>
    <row r="42" spans="2:2">
      <c r="B42" s="243"/>
    </row>
    <row r="43" spans="2:2">
      <c r="B43" s="243"/>
    </row>
    <row r="44" spans="2:2">
      <c r="B44" s="243"/>
    </row>
    <row r="45" spans="2:2">
      <c r="B45" s="243"/>
    </row>
    <row r="46" spans="2:2">
      <c r="B46" s="243"/>
    </row>
    <row r="47" spans="2:2">
      <c r="B47" s="243"/>
    </row>
    <row r="48" spans="2:2">
      <c r="B48" s="243"/>
    </row>
    <row r="49" spans="2:2">
      <c r="B49" s="243"/>
    </row>
    <row r="50" spans="2:2">
      <c r="B50" s="243"/>
    </row>
    <row r="51" spans="2:2">
      <c r="B51" s="243"/>
    </row>
    <row r="52" spans="2:2">
      <c r="B52" s="243"/>
    </row>
    <row r="53" spans="2:2">
      <c r="B53" s="243"/>
    </row>
    <row r="54" spans="2:2">
      <c r="B54" s="243"/>
    </row>
    <row r="55" spans="2:2">
      <c r="B55" s="243"/>
    </row>
    <row r="56" spans="2:2">
      <c r="B56" s="243"/>
    </row>
    <row r="57" spans="2:2">
      <c r="B57" s="243"/>
    </row>
    <row r="58" spans="2:2">
      <c r="B58" s="243"/>
    </row>
    <row r="59" spans="2:2">
      <c r="B59" s="243"/>
    </row>
    <row r="60" spans="2:2">
      <c r="B60" s="243"/>
    </row>
    <row r="61" spans="2:2">
      <c r="B61" s="243"/>
    </row>
    <row r="62" spans="2:2">
      <c r="B62" s="243"/>
    </row>
  </sheetData>
  <sheetProtection algorithmName="SHA-512" hashValue="/3tRD7jbtqyS7JiMQI5uXpNW8eCMzJ97boER1+8jJnS08bRywRuXCPYs6r8b7ypoYN5xBSh/alWZHTWifSF65g==" saltValue="UwOXDCWIt58LyJQ18KMviQ==" spinCount="100000" sheet="1" scenarios="1" formatRows="0"/>
  <phoneticPr fontId="2"/>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670E-E2B0-49AB-857E-9838EDE2A36A}">
  <sheetPr codeName="Sheet2">
    <tabColor rgb="FFFFFF00"/>
  </sheetPr>
  <dimension ref="A1:G70"/>
  <sheetViews>
    <sheetView zoomScale="80" zoomScaleNormal="80" workbookViewId="0"/>
  </sheetViews>
  <sheetFormatPr defaultColWidth="8.69921875" defaultRowHeight="18"/>
  <cols>
    <col min="1" max="1" width="20.5" style="78" customWidth="1"/>
    <col min="2" max="3" width="8.69921875" style="78"/>
    <col min="4" max="4" width="10.59765625" style="78" customWidth="1"/>
    <col min="5" max="5" width="13.19921875" style="78" customWidth="1"/>
    <col min="6" max="16384" width="8.69921875" style="78"/>
  </cols>
  <sheetData>
    <row r="1" spans="1:6">
      <c r="A1" s="288" t="s">
        <v>992</v>
      </c>
    </row>
    <row r="2" spans="1:6" ht="18" customHeight="1">
      <c r="A2" s="288" t="s">
        <v>808</v>
      </c>
      <c r="B2" s="284" t="s">
        <v>809</v>
      </c>
      <c r="C2" s="284" t="s">
        <v>810</v>
      </c>
      <c r="D2" s="284" t="s">
        <v>811</v>
      </c>
      <c r="E2" s="285" t="s">
        <v>812</v>
      </c>
      <c r="F2" s="286"/>
    </row>
    <row r="3" spans="1:6" ht="18" customHeight="1">
      <c r="A3" s="287" t="s">
        <v>442</v>
      </c>
      <c r="B3" s="323"/>
      <c r="C3" s="323"/>
      <c r="D3" s="293" t="s">
        <v>627</v>
      </c>
      <c r="E3" s="324">
        <v>4.3600000000000003E-4</v>
      </c>
      <c r="F3" s="286"/>
    </row>
    <row r="4" spans="1:6" ht="18" customHeight="1">
      <c r="A4" s="289" t="s">
        <v>813</v>
      </c>
      <c r="B4" s="78" t="s">
        <v>814</v>
      </c>
      <c r="C4" s="78" t="s">
        <v>525</v>
      </c>
      <c r="D4" s="78">
        <v>28.7</v>
      </c>
      <c r="E4" s="290">
        <v>8.9099999999999999E-2</v>
      </c>
    </row>
    <row r="5" spans="1:6">
      <c r="A5" s="289" t="s">
        <v>815</v>
      </c>
      <c r="B5" s="78" t="s">
        <v>814</v>
      </c>
      <c r="C5" s="78" t="s">
        <v>525</v>
      </c>
      <c r="D5" s="78">
        <v>24.2</v>
      </c>
      <c r="E5" s="290">
        <v>8.8700000000000001E-2</v>
      </c>
    </row>
    <row r="6" spans="1:6">
      <c r="A6" s="289" t="s">
        <v>816</v>
      </c>
      <c r="B6" s="78" t="s">
        <v>814</v>
      </c>
      <c r="C6" s="78" t="s">
        <v>525</v>
      </c>
      <c r="D6" s="78">
        <v>26.1</v>
      </c>
      <c r="E6" s="290">
        <v>8.9099999999999999E-2</v>
      </c>
    </row>
    <row r="7" spans="1:6">
      <c r="A7" s="289" t="s">
        <v>817</v>
      </c>
      <c r="B7" s="78" t="s">
        <v>814</v>
      </c>
      <c r="C7" s="78" t="s">
        <v>525</v>
      </c>
      <c r="D7" s="78">
        <v>27.8</v>
      </c>
      <c r="E7" s="290">
        <v>9.5000000000000001E-2</v>
      </c>
    </row>
    <row r="8" spans="1:6">
      <c r="A8" s="289" t="s">
        <v>447</v>
      </c>
      <c r="B8" s="78" t="s">
        <v>814</v>
      </c>
      <c r="C8" s="78" t="s">
        <v>525</v>
      </c>
      <c r="D8" s="78">
        <v>29</v>
      </c>
      <c r="E8" s="290">
        <v>0.11</v>
      </c>
    </row>
    <row r="9" spans="1:6">
      <c r="A9" s="289" t="s">
        <v>448</v>
      </c>
      <c r="B9" s="78" t="s">
        <v>818</v>
      </c>
      <c r="C9" s="78" t="s">
        <v>527</v>
      </c>
      <c r="D9" s="78">
        <v>38.299999999999997</v>
      </c>
      <c r="E9" s="290">
        <v>6.9699999999999998E-2</v>
      </c>
    </row>
    <row r="10" spans="1:6">
      <c r="A10" s="289" t="s">
        <v>449</v>
      </c>
      <c r="B10" s="78" t="s">
        <v>818</v>
      </c>
      <c r="C10" s="78" t="s">
        <v>527</v>
      </c>
      <c r="D10" s="78">
        <v>33.4</v>
      </c>
      <c r="E10" s="290">
        <v>6.8599999999999994E-2</v>
      </c>
    </row>
    <row r="11" spans="1:6">
      <c r="A11" s="289" t="s">
        <v>450</v>
      </c>
      <c r="B11" s="78" t="s">
        <v>818</v>
      </c>
      <c r="C11" s="78" t="s">
        <v>527</v>
      </c>
      <c r="D11" s="78">
        <v>33.299999999999997</v>
      </c>
      <c r="E11" s="290">
        <v>6.8199999999999997E-2</v>
      </c>
    </row>
    <row r="12" spans="1:6">
      <c r="A12" s="294" t="s">
        <v>451</v>
      </c>
      <c r="B12" s="78" t="s">
        <v>818</v>
      </c>
      <c r="C12" s="78" t="s">
        <v>527</v>
      </c>
      <c r="D12" s="78">
        <v>36.299999999999997</v>
      </c>
      <c r="E12" s="290">
        <v>6.8199999999999997E-2</v>
      </c>
    </row>
    <row r="13" spans="1:6">
      <c r="A13" s="289" t="s">
        <v>452</v>
      </c>
      <c r="B13" s="78" t="s">
        <v>818</v>
      </c>
      <c r="C13" s="78" t="s">
        <v>527</v>
      </c>
      <c r="D13" s="78">
        <v>36.5</v>
      </c>
      <c r="E13" s="290">
        <v>6.8599999999999994E-2</v>
      </c>
    </row>
    <row r="14" spans="1:6">
      <c r="A14" s="289" t="s">
        <v>453</v>
      </c>
      <c r="B14" s="78" t="s">
        <v>818</v>
      </c>
      <c r="C14" s="78" t="s">
        <v>527</v>
      </c>
      <c r="D14" s="78">
        <v>38</v>
      </c>
      <c r="E14" s="290">
        <v>6.8900000000000003E-2</v>
      </c>
    </row>
    <row r="15" spans="1:6">
      <c r="A15" s="289" t="s">
        <v>454</v>
      </c>
      <c r="B15" s="78" t="s">
        <v>818</v>
      </c>
      <c r="C15" s="78" t="s">
        <v>527</v>
      </c>
      <c r="D15" s="78">
        <v>38.9</v>
      </c>
      <c r="E15" s="290">
        <v>7.0800000000000002E-2</v>
      </c>
    </row>
    <row r="16" spans="1:6">
      <c r="A16" s="289" t="s">
        <v>455</v>
      </c>
      <c r="B16" s="78" t="s">
        <v>818</v>
      </c>
      <c r="C16" s="78" t="s">
        <v>527</v>
      </c>
      <c r="D16" s="78">
        <v>40.4</v>
      </c>
      <c r="E16" s="290">
        <v>7.3300000000000004E-2</v>
      </c>
    </row>
    <row r="17" spans="1:5">
      <c r="A17" s="289" t="s">
        <v>456</v>
      </c>
      <c r="B17" s="78" t="s">
        <v>818</v>
      </c>
      <c r="C17" s="78" t="s">
        <v>527</v>
      </c>
      <c r="D17" s="78">
        <v>41.8</v>
      </c>
      <c r="E17" s="290">
        <v>7.4099999999999999E-2</v>
      </c>
    </row>
    <row r="18" spans="1:5">
      <c r="A18" s="289" t="s">
        <v>819</v>
      </c>
      <c r="B18" s="78" t="s">
        <v>818</v>
      </c>
      <c r="C18" s="78" t="s">
        <v>527</v>
      </c>
      <c r="D18" s="78">
        <v>40.200000000000003</v>
      </c>
      <c r="E18" s="290">
        <v>7.2999999999999995E-2</v>
      </c>
    </row>
    <row r="19" spans="1:5">
      <c r="A19" s="289" t="s">
        <v>458</v>
      </c>
      <c r="B19" s="78" t="s">
        <v>814</v>
      </c>
      <c r="C19" s="78" t="s">
        <v>525</v>
      </c>
      <c r="D19" s="78">
        <v>34.1</v>
      </c>
      <c r="E19" s="290">
        <v>8.9800000000000005E-2</v>
      </c>
    </row>
    <row r="20" spans="1:5">
      <c r="A20" s="289" t="s">
        <v>459</v>
      </c>
      <c r="B20" s="78" t="s">
        <v>820</v>
      </c>
      <c r="C20" s="78" t="s">
        <v>525</v>
      </c>
      <c r="D20" s="78">
        <v>50.1</v>
      </c>
      <c r="E20" s="290">
        <v>6.0100000000000001E-2</v>
      </c>
    </row>
    <row r="21" spans="1:5">
      <c r="A21" s="289" t="s">
        <v>460</v>
      </c>
      <c r="B21" s="78" t="s">
        <v>820</v>
      </c>
      <c r="C21" s="78" t="s">
        <v>821</v>
      </c>
      <c r="D21" s="78">
        <v>42.4</v>
      </c>
      <c r="E21" s="290">
        <v>5.0999999999999997E-2</v>
      </c>
    </row>
    <row r="22" spans="1:5">
      <c r="A22" s="289" t="s">
        <v>461</v>
      </c>
      <c r="B22" s="78" t="s">
        <v>820</v>
      </c>
      <c r="C22" s="78" t="s">
        <v>525</v>
      </c>
      <c r="D22" s="78">
        <v>54.7</v>
      </c>
      <c r="E22" s="290">
        <v>5.0999999999999997E-2</v>
      </c>
    </row>
    <row r="23" spans="1:5">
      <c r="A23" s="289" t="s">
        <v>462</v>
      </c>
      <c r="B23" s="78" t="s">
        <v>820</v>
      </c>
      <c r="C23" s="78" t="s">
        <v>821</v>
      </c>
      <c r="D23" s="78" t="s">
        <v>823</v>
      </c>
      <c r="E23" s="290">
        <v>5.1299999999999998E-2</v>
      </c>
    </row>
    <row r="24" spans="1:5">
      <c r="A24" s="289" t="s">
        <v>463</v>
      </c>
      <c r="B24" s="78" t="s">
        <v>814</v>
      </c>
      <c r="C24" s="78" t="s">
        <v>525</v>
      </c>
      <c r="D24" s="78">
        <v>37.299999999999997</v>
      </c>
      <c r="E24" s="290">
        <v>7.6600000000000001E-2</v>
      </c>
    </row>
    <row r="25" spans="1:5">
      <c r="A25" s="289" t="s">
        <v>464</v>
      </c>
      <c r="B25" s="78" t="s">
        <v>814</v>
      </c>
      <c r="C25" s="78" t="s">
        <v>525</v>
      </c>
      <c r="D25" s="78">
        <v>40</v>
      </c>
      <c r="E25" s="290">
        <v>7.6300000000000007E-2</v>
      </c>
    </row>
    <row r="26" spans="1:5">
      <c r="A26" s="289" t="s">
        <v>465</v>
      </c>
      <c r="B26" s="78" t="s">
        <v>818</v>
      </c>
      <c r="C26" s="78" t="s">
        <v>527</v>
      </c>
      <c r="D26" s="78">
        <v>34.799999999999997</v>
      </c>
      <c r="E26" s="290">
        <v>6.6699999999999995E-2</v>
      </c>
    </row>
    <row r="27" spans="1:5">
      <c r="A27" s="289" t="s">
        <v>822</v>
      </c>
      <c r="B27" s="78" t="s">
        <v>820</v>
      </c>
      <c r="C27" s="78" t="s">
        <v>821</v>
      </c>
      <c r="D27" s="78">
        <v>51</v>
      </c>
      <c r="E27" s="290">
        <v>5.28E-2</v>
      </c>
    </row>
    <row r="28" spans="1:5">
      <c r="A28" s="289" t="s">
        <v>467</v>
      </c>
      <c r="B28" s="78" t="s">
        <v>820</v>
      </c>
      <c r="C28" s="78" t="s">
        <v>821</v>
      </c>
      <c r="D28" s="78">
        <v>20.3</v>
      </c>
      <c r="E28" s="290">
        <v>0.04</v>
      </c>
    </row>
    <row r="29" spans="1:5">
      <c r="A29" s="289" t="s">
        <v>468</v>
      </c>
      <c r="B29" s="78" t="s">
        <v>820</v>
      </c>
      <c r="C29" s="78" t="s">
        <v>821</v>
      </c>
      <c r="D29" s="78">
        <v>3.57</v>
      </c>
      <c r="E29" s="290">
        <v>9.64E-2</v>
      </c>
    </row>
    <row r="30" spans="1:5">
      <c r="A30" s="289" t="s">
        <v>469</v>
      </c>
      <c r="B30" s="78" t="s">
        <v>820</v>
      </c>
      <c r="C30" s="78" t="s">
        <v>821</v>
      </c>
      <c r="D30" s="78">
        <v>8.33</v>
      </c>
      <c r="E30" s="290">
        <v>0.154</v>
      </c>
    </row>
    <row r="31" spans="1:5">
      <c r="A31" s="289" t="s">
        <v>470</v>
      </c>
      <c r="D31" s="293" t="s">
        <v>627</v>
      </c>
      <c r="E31" s="295">
        <v>0.06</v>
      </c>
    </row>
    <row r="32" spans="1:5">
      <c r="A32" s="289" t="s">
        <v>471</v>
      </c>
      <c r="D32" s="293" t="s">
        <v>538</v>
      </c>
      <c r="E32" s="295">
        <v>5.7000000000000002E-2</v>
      </c>
    </row>
    <row r="33" spans="1:5">
      <c r="A33" s="289" t="s">
        <v>472</v>
      </c>
      <c r="D33" s="293" t="s">
        <v>627</v>
      </c>
      <c r="E33" s="295">
        <v>5.7000000000000002E-2</v>
      </c>
    </row>
    <row r="34" spans="1:5">
      <c r="A34" s="289" t="s">
        <v>473</v>
      </c>
      <c r="D34" s="293" t="s">
        <v>627</v>
      </c>
      <c r="E34" s="295">
        <v>5.7000000000000002E-2</v>
      </c>
    </row>
    <row r="35" spans="1:5">
      <c r="A35" s="289" t="s">
        <v>474</v>
      </c>
      <c r="D35" s="293" t="s">
        <v>627</v>
      </c>
      <c r="E35" s="296" t="s">
        <v>627</v>
      </c>
    </row>
    <row r="36" spans="1:5">
      <c r="A36" s="289" t="s">
        <v>475</v>
      </c>
      <c r="D36" s="293" t="s">
        <v>627</v>
      </c>
      <c r="E36" s="296" t="s">
        <v>627</v>
      </c>
    </row>
    <row r="37" spans="1:5">
      <c r="A37" s="289" t="s">
        <v>476</v>
      </c>
      <c r="D37" s="293" t="s">
        <v>627</v>
      </c>
      <c r="E37" s="296" t="s">
        <v>627</v>
      </c>
    </row>
    <row r="38" spans="1:5">
      <c r="A38" s="289" t="s">
        <v>477</v>
      </c>
      <c r="D38" s="293" t="s">
        <v>627</v>
      </c>
      <c r="E38" s="296" t="s">
        <v>627</v>
      </c>
    </row>
    <row r="39" spans="1:5">
      <c r="A39" s="289" t="s">
        <v>478</v>
      </c>
      <c r="D39" s="293" t="s">
        <v>627</v>
      </c>
      <c r="E39" s="295">
        <v>2.92</v>
      </c>
    </row>
    <row r="40" spans="1:5">
      <c r="A40" s="289" t="s">
        <v>479</v>
      </c>
      <c r="D40" s="293" t="s">
        <v>627</v>
      </c>
      <c r="E40" s="295">
        <v>2.29</v>
      </c>
    </row>
    <row r="41" spans="1:5">
      <c r="A41" s="289" t="s">
        <v>480</v>
      </c>
      <c r="D41" s="293" t="s">
        <v>627</v>
      </c>
      <c r="E41" s="295">
        <v>1.72</v>
      </c>
    </row>
    <row r="42" spans="1:5">
      <c r="A42" s="289" t="s">
        <v>481</v>
      </c>
      <c r="D42" s="293" t="s">
        <v>627</v>
      </c>
      <c r="E42" s="295">
        <v>2.5499999999999998</v>
      </c>
    </row>
    <row r="43" spans="1:5">
      <c r="A43" s="289" t="s">
        <v>482</v>
      </c>
      <c r="D43" s="293" t="s">
        <v>627</v>
      </c>
      <c r="E43" s="295">
        <v>2.77</v>
      </c>
    </row>
    <row r="44" spans="1:5">
      <c r="A44" s="289" t="s">
        <v>483</v>
      </c>
      <c r="D44" s="293" t="s">
        <v>627</v>
      </c>
      <c r="E44" s="295">
        <v>2.63</v>
      </c>
    </row>
    <row r="45" spans="1:5">
      <c r="A45" s="289" t="s">
        <v>484</v>
      </c>
      <c r="D45" s="293" t="s">
        <v>627</v>
      </c>
      <c r="E45" s="295">
        <v>2.62</v>
      </c>
    </row>
    <row r="46" spans="1:5">
      <c r="A46" s="289" t="s">
        <v>485</v>
      </c>
      <c r="D46" s="293" t="s">
        <v>627</v>
      </c>
      <c r="E46" s="295">
        <v>1.57</v>
      </c>
    </row>
    <row r="47" spans="1:5">
      <c r="A47" s="289" t="s">
        <v>486</v>
      </c>
      <c r="D47" s="293" t="s">
        <v>627</v>
      </c>
      <c r="E47" s="295">
        <v>0.77500000000000002</v>
      </c>
    </row>
    <row r="48" spans="1:5">
      <c r="A48" s="289" t="s">
        <v>487</v>
      </c>
      <c r="D48" s="293" t="s">
        <v>627</v>
      </c>
      <c r="E48" s="295">
        <v>0.502</v>
      </c>
    </row>
    <row r="49" spans="1:7">
      <c r="A49" s="289" t="s">
        <v>571</v>
      </c>
      <c r="D49" s="293" t="s">
        <v>627</v>
      </c>
      <c r="E49" s="295">
        <v>0.42799999999999999</v>
      </c>
      <c r="G49" s="291"/>
    </row>
    <row r="50" spans="1:7">
      <c r="A50" s="289" t="s">
        <v>572</v>
      </c>
      <c r="D50" s="293" t="s">
        <v>627</v>
      </c>
      <c r="E50" s="295">
        <v>0.44900000000000001</v>
      </c>
      <c r="G50" s="291"/>
    </row>
    <row r="51" spans="1:7">
      <c r="A51" s="289" t="s">
        <v>573</v>
      </c>
      <c r="D51" s="293" t="s">
        <v>627</v>
      </c>
      <c r="E51" s="295">
        <v>0.44</v>
      </c>
    </row>
    <row r="52" spans="1:7">
      <c r="A52" s="289" t="s">
        <v>574</v>
      </c>
      <c r="D52" s="293" t="s">
        <v>627</v>
      </c>
      <c r="E52" s="295">
        <v>0.47099999999999997</v>
      </c>
    </row>
    <row r="53" spans="1:7">
      <c r="A53" s="289" t="s">
        <v>488</v>
      </c>
      <c r="D53" s="293" t="s">
        <v>627</v>
      </c>
      <c r="E53" s="295">
        <v>1</v>
      </c>
    </row>
    <row r="54" spans="1:7">
      <c r="A54" s="289" t="s">
        <v>489</v>
      </c>
      <c r="D54" s="293" t="s">
        <v>627</v>
      </c>
      <c r="E54" s="295">
        <v>0.41499999999999998</v>
      </c>
    </row>
    <row r="55" spans="1:7">
      <c r="A55" s="289" t="s">
        <v>542</v>
      </c>
      <c r="D55" s="293" t="s">
        <v>627</v>
      </c>
      <c r="E55" s="295">
        <v>2.2999999999999998</v>
      </c>
    </row>
    <row r="56" spans="1:7">
      <c r="A56" s="289" t="s">
        <v>543</v>
      </c>
      <c r="D56" s="293" t="s">
        <v>627</v>
      </c>
      <c r="E56" s="295">
        <v>2.2999999999999998</v>
      </c>
    </row>
    <row r="57" spans="1:7">
      <c r="A57" s="289" t="s">
        <v>544</v>
      </c>
      <c r="D57" s="293" t="s">
        <v>627</v>
      </c>
      <c r="E57" s="295">
        <v>3</v>
      </c>
    </row>
    <row r="58" spans="1:7">
      <c r="A58" s="289" t="s">
        <v>545</v>
      </c>
      <c r="D58" s="293" t="s">
        <v>627</v>
      </c>
      <c r="E58" s="295">
        <v>3</v>
      </c>
    </row>
    <row r="59" spans="1:7">
      <c r="A59" s="289" t="s">
        <v>546</v>
      </c>
      <c r="D59" s="293" t="s">
        <v>627</v>
      </c>
      <c r="E59" s="295">
        <v>2.8</v>
      </c>
    </row>
    <row r="60" spans="1:7">
      <c r="A60" s="289" t="s">
        <v>547</v>
      </c>
      <c r="D60" s="293" t="s">
        <v>627</v>
      </c>
      <c r="E60" s="295">
        <v>2.2000000000000002</v>
      </c>
    </row>
    <row r="61" spans="1:7">
      <c r="A61" s="289" t="s">
        <v>548</v>
      </c>
      <c r="D61" s="293" t="s">
        <v>627</v>
      </c>
      <c r="E61" s="295">
        <v>0.81</v>
      </c>
    </row>
    <row r="62" spans="1:7">
      <c r="A62" s="289" t="s">
        <v>549</v>
      </c>
      <c r="D62" s="293" t="s">
        <v>627</v>
      </c>
      <c r="E62" s="295">
        <v>2.2999999999999998</v>
      </c>
    </row>
    <row r="63" spans="1:7">
      <c r="A63" s="289" t="s">
        <v>551</v>
      </c>
      <c r="D63" s="293" t="s">
        <v>627</v>
      </c>
      <c r="E63" s="295">
        <v>2.2999999999999998</v>
      </c>
    </row>
    <row r="64" spans="1:7">
      <c r="A64" s="289" t="s">
        <v>569</v>
      </c>
      <c r="D64" s="293" t="s">
        <v>627</v>
      </c>
      <c r="E64" s="295">
        <v>0.76</v>
      </c>
    </row>
    <row r="65" spans="1:5">
      <c r="A65" s="289" t="s">
        <v>570</v>
      </c>
      <c r="D65" s="293" t="s">
        <v>627</v>
      </c>
      <c r="E65" s="295">
        <v>1.1000000000000001</v>
      </c>
    </row>
    <row r="66" spans="1:5">
      <c r="A66" s="289" t="s">
        <v>490</v>
      </c>
      <c r="D66" s="293" t="s">
        <v>627</v>
      </c>
      <c r="E66" s="295">
        <v>1.4E-2</v>
      </c>
    </row>
    <row r="67" spans="1:5">
      <c r="A67" s="289" t="s">
        <v>491</v>
      </c>
      <c r="D67" s="293" t="s">
        <v>627</v>
      </c>
      <c r="E67" s="295">
        <v>3.4</v>
      </c>
    </row>
    <row r="68" spans="1:5">
      <c r="A68" s="289" t="s">
        <v>492</v>
      </c>
      <c r="D68" s="293" t="s">
        <v>627</v>
      </c>
      <c r="E68" s="295">
        <v>5.0000000000000001E-3</v>
      </c>
    </row>
    <row r="69" spans="1:5">
      <c r="A69" s="289" t="s">
        <v>596</v>
      </c>
      <c r="D69" s="293" t="s">
        <v>627</v>
      </c>
      <c r="E69" s="295">
        <v>1</v>
      </c>
    </row>
    <row r="70" spans="1:5">
      <c r="A70" s="297" t="s">
        <v>493</v>
      </c>
      <c r="B70" s="292"/>
      <c r="C70" s="292"/>
      <c r="D70" s="298" t="s">
        <v>627</v>
      </c>
      <c r="E70" s="299" t="s">
        <v>627</v>
      </c>
    </row>
  </sheetData>
  <sheetProtection algorithmName="SHA-512" hashValue="k9ug4BrvNVbqhpu4JpD3LInexnugTteDUasuHyTciOxUhkmWwrFRzy58oBsBjmTZMxifWjDxy93Gu7F17dlElw==" saltValue="kc/TNTSs/jPKFFG4WyK6bA==" spinCount="100000" sheet="1" scenarios="1" formatRows="0"/>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78"/>
    <col min="2" max="2" width="8.69921875" style="76"/>
    <col min="3" max="3" width="8.69921875" style="77"/>
    <col min="4" max="4" width="25.5" style="78" customWidth="1"/>
    <col min="5" max="5" width="8.69921875" style="78"/>
    <col min="6" max="6" width="16.69921875" style="78" customWidth="1"/>
    <col min="7" max="8" width="8.69921875" style="78"/>
    <col min="9" max="9" width="17.19921875" style="78" customWidth="1"/>
    <col min="10" max="16384" width="8.69921875" style="78"/>
  </cols>
  <sheetData>
    <row r="4" spans="2:10">
      <c r="D4" s="78" t="s">
        <v>628</v>
      </c>
    </row>
    <row r="6" spans="2:10">
      <c r="B6" s="76" t="s">
        <v>575</v>
      </c>
    </row>
    <row r="7" spans="2:10" ht="18.600000000000001" thickBot="1">
      <c r="B7" s="76" t="s">
        <v>576</v>
      </c>
      <c r="C7" s="77" t="s">
        <v>577</v>
      </c>
      <c r="D7" s="79" t="s">
        <v>494</v>
      </c>
      <c r="E7" s="79" t="s">
        <v>530</v>
      </c>
      <c r="F7" s="79" t="s">
        <v>559</v>
      </c>
      <c r="G7" s="79" t="s">
        <v>558</v>
      </c>
      <c r="H7" s="79" t="s">
        <v>534</v>
      </c>
      <c r="I7" s="80" t="s">
        <v>536</v>
      </c>
      <c r="J7" s="81" t="s">
        <v>623</v>
      </c>
    </row>
    <row r="8" spans="2:10">
      <c r="B8" s="76">
        <v>1.2</v>
      </c>
      <c r="C8" s="77" t="s">
        <v>579</v>
      </c>
      <c r="D8" s="82" t="s">
        <v>442</v>
      </c>
      <c r="E8" s="83">
        <v>1</v>
      </c>
      <c r="F8" s="84" t="s">
        <v>560</v>
      </c>
      <c r="G8" s="84" t="s">
        <v>532</v>
      </c>
      <c r="H8" s="85" t="s">
        <v>538</v>
      </c>
      <c r="I8" s="84" t="s">
        <v>552</v>
      </c>
      <c r="J8" s="86" t="s">
        <v>624</v>
      </c>
    </row>
    <row r="9" spans="2:10">
      <c r="B9" s="76">
        <v>1.1000000000000001</v>
      </c>
      <c r="C9" s="77" t="s">
        <v>578</v>
      </c>
      <c r="D9" s="87" t="s">
        <v>443</v>
      </c>
      <c r="E9" s="88">
        <v>0</v>
      </c>
      <c r="F9" s="80" t="s">
        <v>560</v>
      </c>
      <c r="G9" s="80" t="s">
        <v>533</v>
      </c>
      <c r="H9" s="80" t="s">
        <v>553</v>
      </c>
      <c r="I9" s="80" t="s">
        <v>537</v>
      </c>
      <c r="J9" s="89" t="s">
        <v>624</v>
      </c>
    </row>
    <row r="10" spans="2:10">
      <c r="B10" s="76">
        <v>1.1000000000000001</v>
      </c>
      <c r="C10" s="77" t="s">
        <v>578</v>
      </c>
      <c r="D10" s="87" t="s">
        <v>444</v>
      </c>
      <c r="E10" s="88">
        <v>0</v>
      </c>
      <c r="F10" s="80" t="s">
        <v>560</v>
      </c>
      <c r="G10" s="80" t="s">
        <v>533</v>
      </c>
      <c r="H10" s="80" t="s">
        <v>553</v>
      </c>
      <c r="I10" s="80" t="s">
        <v>537</v>
      </c>
      <c r="J10" s="89" t="s">
        <v>624</v>
      </c>
    </row>
    <row r="11" spans="2:10">
      <c r="B11" s="76">
        <v>1.1000000000000001</v>
      </c>
      <c r="C11" s="77" t="s">
        <v>578</v>
      </c>
      <c r="D11" s="87" t="s">
        <v>445</v>
      </c>
      <c r="E11" s="88">
        <v>0</v>
      </c>
      <c r="F11" s="80" t="s">
        <v>560</v>
      </c>
      <c r="G11" s="80" t="s">
        <v>533</v>
      </c>
      <c r="H11" s="80" t="s">
        <v>553</v>
      </c>
      <c r="I11" s="80" t="s">
        <v>537</v>
      </c>
      <c r="J11" s="89" t="s">
        <v>624</v>
      </c>
    </row>
    <row r="12" spans="2:10">
      <c r="B12" s="76">
        <v>1.1000000000000001</v>
      </c>
      <c r="C12" s="77" t="s">
        <v>578</v>
      </c>
      <c r="D12" s="87" t="s">
        <v>446</v>
      </c>
      <c r="E12" s="88">
        <v>0</v>
      </c>
      <c r="F12" s="80" t="s">
        <v>560</v>
      </c>
      <c r="G12" s="80" t="s">
        <v>533</v>
      </c>
      <c r="H12" s="80" t="s">
        <v>553</v>
      </c>
      <c r="I12" s="80" t="s">
        <v>537</v>
      </c>
      <c r="J12" s="89" t="s">
        <v>624</v>
      </c>
    </row>
    <row r="13" spans="2:10">
      <c r="B13" s="76">
        <v>1.1000000000000001</v>
      </c>
      <c r="C13" s="77" t="s">
        <v>578</v>
      </c>
      <c r="D13" s="87" t="s">
        <v>447</v>
      </c>
      <c r="E13" s="88">
        <v>0</v>
      </c>
      <c r="F13" s="80" t="s">
        <v>560</v>
      </c>
      <c r="G13" s="80" t="s">
        <v>533</v>
      </c>
      <c r="H13" s="80" t="s">
        <v>553</v>
      </c>
      <c r="I13" s="80" t="s">
        <v>537</v>
      </c>
      <c r="J13" s="89" t="s">
        <v>624</v>
      </c>
    </row>
    <row r="14" spans="2:10">
      <c r="B14" s="76">
        <v>1.1000000000000001</v>
      </c>
      <c r="C14" s="77" t="s">
        <v>578</v>
      </c>
      <c r="D14" s="87" t="s">
        <v>448</v>
      </c>
      <c r="E14" s="88">
        <v>0</v>
      </c>
      <c r="F14" s="80" t="s">
        <v>560</v>
      </c>
      <c r="G14" s="81" t="s">
        <v>527</v>
      </c>
      <c r="H14" s="80" t="s">
        <v>554</v>
      </c>
      <c r="I14" s="80" t="s">
        <v>537</v>
      </c>
      <c r="J14" s="89" t="s">
        <v>624</v>
      </c>
    </row>
    <row r="15" spans="2:10">
      <c r="B15" s="76">
        <v>1.1000000000000001</v>
      </c>
      <c r="C15" s="77" t="s">
        <v>578</v>
      </c>
      <c r="D15" s="87" t="s">
        <v>449</v>
      </c>
      <c r="E15" s="88">
        <v>0</v>
      </c>
      <c r="F15" s="80" t="s">
        <v>560</v>
      </c>
      <c r="G15" s="81" t="s">
        <v>527</v>
      </c>
      <c r="H15" s="80" t="s">
        <v>554</v>
      </c>
      <c r="I15" s="80" t="s">
        <v>537</v>
      </c>
      <c r="J15" s="89" t="s">
        <v>624</v>
      </c>
    </row>
    <row r="16" spans="2:10">
      <c r="B16" s="76">
        <v>1.1000000000000001</v>
      </c>
      <c r="C16" s="77" t="s">
        <v>578</v>
      </c>
      <c r="D16" s="87" t="s">
        <v>450</v>
      </c>
      <c r="E16" s="88">
        <v>0</v>
      </c>
      <c r="F16" s="80" t="s">
        <v>560</v>
      </c>
      <c r="G16" s="81" t="s">
        <v>527</v>
      </c>
      <c r="H16" s="80" t="s">
        <v>554</v>
      </c>
      <c r="I16" s="80" t="s">
        <v>537</v>
      </c>
      <c r="J16" s="89" t="s">
        <v>624</v>
      </c>
    </row>
    <row r="17" spans="2:10">
      <c r="B17" s="76">
        <v>1.1000000000000001</v>
      </c>
      <c r="C17" s="77" t="s">
        <v>578</v>
      </c>
      <c r="D17" s="87" t="s">
        <v>451</v>
      </c>
      <c r="E17" s="88">
        <v>0</v>
      </c>
      <c r="F17" s="80" t="s">
        <v>560</v>
      </c>
      <c r="G17" s="81" t="s">
        <v>527</v>
      </c>
      <c r="H17" s="80" t="s">
        <v>554</v>
      </c>
      <c r="I17" s="80" t="s">
        <v>537</v>
      </c>
      <c r="J17" s="89" t="s">
        <v>624</v>
      </c>
    </row>
    <row r="18" spans="2:10">
      <c r="B18" s="76">
        <v>1.1000000000000001</v>
      </c>
      <c r="C18" s="77" t="s">
        <v>578</v>
      </c>
      <c r="D18" s="87" t="s">
        <v>452</v>
      </c>
      <c r="E18" s="88">
        <v>0</v>
      </c>
      <c r="F18" s="80" t="s">
        <v>560</v>
      </c>
      <c r="G18" s="81" t="s">
        <v>527</v>
      </c>
      <c r="H18" s="80" t="s">
        <v>554</v>
      </c>
      <c r="I18" s="80" t="s">
        <v>537</v>
      </c>
      <c r="J18" s="89" t="s">
        <v>624</v>
      </c>
    </row>
    <row r="19" spans="2:10">
      <c r="B19" s="76">
        <v>1.1000000000000001</v>
      </c>
      <c r="C19" s="77" t="s">
        <v>578</v>
      </c>
      <c r="D19" s="87" t="s">
        <v>453</v>
      </c>
      <c r="E19" s="88">
        <v>0</v>
      </c>
      <c r="F19" s="80" t="s">
        <v>560</v>
      </c>
      <c r="G19" s="81" t="s">
        <v>527</v>
      </c>
      <c r="H19" s="80" t="s">
        <v>554</v>
      </c>
      <c r="I19" s="80" t="s">
        <v>537</v>
      </c>
      <c r="J19" s="89" t="s">
        <v>624</v>
      </c>
    </row>
    <row r="20" spans="2:10">
      <c r="B20" s="76">
        <v>1.1000000000000001</v>
      </c>
      <c r="C20" s="77" t="s">
        <v>578</v>
      </c>
      <c r="D20" s="87" t="s">
        <v>454</v>
      </c>
      <c r="E20" s="88">
        <v>0</v>
      </c>
      <c r="F20" s="80" t="s">
        <v>560</v>
      </c>
      <c r="G20" s="81" t="s">
        <v>527</v>
      </c>
      <c r="H20" s="80" t="s">
        <v>554</v>
      </c>
      <c r="I20" s="80" t="s">
        <v>537</v>
      </c>
      <c r="J20" s="89" t="s">
        <v>624</v>
      </c>
    </row>
    <row r="21" spans="2:10">
      <c r="B21" s="76">
        <v>1.1000000000000001</v>
      </c>
      <c r="C21" s="77" t="s">
        <v>578</v>
      </c>
      <c r="D21" s="87" t="s">
        <v>455</v>
      </c>
      <c r="E21" s="88">
        <v>0</v>
      </c>
      <c r="F21" s="80" t="s">
        <v>560</v>
      </c>
      <c r="G21" s="81" t="s">
        <v>527</v>
      </c>
      <c r="H21" s="80" t="s">
        <v>554</v>
      </c>
      <c r="I21" s="80" t="s">
        <v>537</v>
      </c>
      <c r="J21" s="89" t="s">
        <v>624</v>
      </c>
    </row>
    <row r="22" spans="2:10">
      <c r="B22" s="76">
        <v>1.1000000000000001</v>
      </c>
      <c r="C22" s="77" t="s">
        <v>578</v>
      </c>
      <c r="D22" s="87" t="s">
        <v>456</v>
      </c>
      <c r="E22" s="88">
        <v>0</v>
      </c>
      <c r="F22" s="80" t="s">
        <v>560</v>
      </c>
      <c r="G22" s="81" t="s">
        <v>527</v>
      </c>
      <c r="H22" s="80" t="s">
        <v>554</v>
      </c>
      <c r="I22" s="80" t="s">
        <v>537</v>
      </c>
      <c r="J22" s="89" t="s">
        <v>624</v>
      </c>
    </row>
    <row r="23" spans="2:10">
      <c r="B23" s="76">
        <v>1.1000000000000001</v>
      </c>
      <c r="C23" s="77" t="s">
        <v>578</v>
      </c>
      <c r="D23" s="87" t="s">
        <v>457</v>
      </c>
      <c r="E23" s="88">
        <v>0</v>
      </c>
      <c r="F23" s="80" t="s">
        <v>560</v>
      </c>
      <c r="G23" s="81" t="s">
        <v>527</v>
      </c>
      <c r="H23" s="80" t="s">
        <v>554</v>
      </c>
      <c r="I23" s="80" t="s">
        <v>537</v>
      </c>
      <c r="J23" s="89" t="s">
        <v>624</v>
      </c>
    </row>
    <row r="24" spans="2:10">
      <c r="B24" s="76">
        <v>1.1000000000000001</v>
      </c>
      <c r="C24" s="77" t="s">
        <v>578</v>
      </c>
      <c r="D24" s="87" t="s">
        <v>458</v>
      </c>
      <c r="E24" s="88">
        <v>0</v>
      </c>
      <c r="F24" s="80" t="s">
        <v>560</v>
      </c>
      <c r="G24" s="80" t="s">
        <v>533</v>
      </c>
      <c r="H24" s="80" t="s">
        <v>553</v>
      </c>
      <c r="I24" s="80" t="s">
        <v>537</v>
      </c>
      <c r="J24" s="89" t="s">
        <v>624</v>
      </c>
    </row>
    <row r="25" spans="2:10">
      <c r="B25" s="76">
        <v>1.1000000000000001</v>
      </c>
      <c r="C25" s="77" t="s">
        <v>578</v>
      </c>
      <c r="D25" s="87" t="s">
        <v>459</v>
      </c>
      <c r="E25" s="88">
        <v>0</v>
      </c>
      <c r="F25" s="80" t="s">
        <v>560</v>
      </c>
      <c r="G25" s="80" t="s">
        <v>533</v>
      </c>
      <c r="H25" s="80" t="s">
        <v>553</v>
      </c>
      <c r="I25" s="80" t="s">
        <v>537</v>
      </c>
      <c r="J25" s="89" t="s">
        <v>624</v>
      </c>
    </row>
    <row r="26" spans="2:10">
      <c r="B26" s="76">
        <v>1.1000000000000001</v>
      </c>
      <c r="C26" s="77" t="s">
        <v>578</v>
      </c>
      <c r="D26" s="87" t="s">
        <v>460</v>
      </c>
      <c r="E26" s="88">
        <v>0</v>
      </c>
      <c r="F26" s="80" t="s">
        <v>560</v>
      </c>
      <c r="G26" s="81" t="s">
        <v>531</v>
      </c>
      <c r="H26" s="80" t="s">
        <v>555</v>
      </c>
      <c r="I26" s="80" t="s">
        <v>537</v>
      </c>
      <c r="J26" s="89" t="s">
        <v>624</v>
      </c>
    </row>
    <row r="27" spans="2:10">
      <c r="B27" s="76">
        <v>1.1000000000000001</v>
      </c>
      <c r="C27" s="77" t="s">
        <v>578</v>
      </c>
      <c r="D27" s="87" t="s">
        <v>461</v>
      </c>
      <c r="E27" s="88">
        <v>0</v>
      </c>
      <c r="F27" s="80" t="s">
        <v>560</v>
      </c>
      <c r="G27" s="80" t="s">
        <v>533</v>
      </c>
      <c r="H27" s="80" t="s">
        <v>553</v>
      </c>
      <c r="I27" s="80" t="s">
        <v>537</v>
      </c>
      <c r="J27" s="89" t="s">
        <v>624</v>
      </c>
    </row>
    <row r="28" spans="2:10">
      <c r="B28" s="76">
        <v>1.1000000000000001</v>
      </c>
      <c r="C28" s="77" t="s">
        <v>578</v>
      </c>
      <c r="D28" s="87" t="s">
        <v>695</v>
      </c>
      <c r="E28" s="88">
        <v>0</v>
      </c>
      <c r="F28" s="80" t="s">
        <v>560</v>
      </c>
      <c r="G28" s="81" t="s">
        <v>531</v>
      </c>
      <c r="H28" s="80" t="s">
        <v>555</v>
      </c>
      <c r="I28" s="80" t="s">
        <v>537</v>
      </c>
      <c r="J28" s="89" t="s">
        <v>624</v>
      </c>
    </row>
    <row r="29" spans="2:10">
      <c r="B29" s="76">
        <v>1.1000000000000001</v>
      </c>
      <c r="C29" s="77" t="s">
        <v>578</v>
      </c>
      <c r="D29" s="87" t="s">
        <v>463</v>
      </c>
      <c r="E29" s="88">
        <v>0</v>
      </c>
      <c r="F29" s="80" t="s">
        <v>560</v>
      </c>
      <c r="G29" s="80" t="s">
        <v>533</v>
      </c>
      <c r="H29" s="80" t="s">
        <v>553</v>
      </c>
      <c r="I29" s="80" t="s">
        <v>537</v>
      </c>
      <c r="J29" s="89" t="s">
        <v>624</v>
      </c>
    </row>
    <row r="30" spans="2:10">
      <c r="B30" s="76">
        <v>1.1000000000000001</v>
      </c>
      <c r="C30" s="77" t="s">
        <v>578</v>
      </c>
      <c r="D30" s="87" t="s">
        <v>464</v>
      </c>
      <c r="E30" s="88">
        <v>0</v>
      </c>
      <c r="F30" s="80" t="s">
        <v>560</v>
      </c>
      <c r="G30" s="80" t="s">
        <v>533</v>
      </c>
      <c r="H30" s="80" t="s">
        <v>553</v>
      </c>
      <c r="I30" s="80" t="s">
        <v>537</v>
      </c>
      <c r="J30" s="89" t="s">
        <v>624</v>
      </c>
    </row>
    <row r="31" spans="2:10">
      <c r="B31" s="76">
        <v>1.1000000000000001</v>
      </c>
      <c r="C31" s="77" t="s">
        <v>578</v>
      </c>
      <c r="D31" s="87" t="s">
        <v>465</v>
      </c>
      <c r="E31" s="88">
        <v>0</v>
      </c>
      <c r="F31" s="80" t="s">
        <v>560</v>
      </c>
      <c r="G31" s="81" t="s">
        <v>527</v>
      </c>
      <c r="H31" s="80" t="s">
        <v>554</v>
      </c>
      <c r="I31" s="80" t="s">
        <v>537</v>
      </c>
      <c r="J31" s="89" t="s">
        <v>624</v>
      </c>
    </row>
    <row r="32" spans="2:10">
      <c r="B32" s="76">
        <v>1.1000000000000001</v>
      </c>
      <c r="C32" s="77" t="s">
        <v>578</v>
      </c>
      <c r="D32" s="87" t="s">
        <v>466</v>
      </c>
      <c r="E32" s="88">
        <v>0</v>
      </c>
      <c r="F32" s="80" t="s">
        <v>560</v>
      </c>
      <c r="G32" s="81" t="s">
        <v>531</v>
      </c>
      <c r="H32" s="80" t="s">
        <v>555</v>
      </c>
      <c r="I32" s="80" t="s">
        <v>537</v>
      </c>
      <c r="J32" s="89" t="s">
        <v>624</v>
      </c>
    </row>
    <row r="33" spans="2:11">
      <c r="B33" s="76">
        <v>1.1000000000000001</v>
      </c>
      <c r="C33" s="77" t="s">
        <v>578</v>
      </c>
      <c r="D33" s="87" t="s">
        <v>467</v>
      </c>
      <c r="E33" s="88">
        <v>0</v>
      </c>
      <c r="F33" s="80" t="s">
        <v>560</v>
      </c>
      <c r="G33" s="81" t="s">
        <v>531</v>
      </c>
      <c r="H33" s="80" t="s">
        <v>555</v>
      </c>
      <c r="I33" s="80" t="s">
        <v>537</v>
      </c>
      <c r="J33" s="89" t="s">
        <v>624</v>
      </c>
    </row>
    <row r="34" spans="2:11">
      <c r="B34" s="76">
        <v>1.1000000000000001</v>
      </c>
      <c r="C34" s="77" t="s">
        <v>578</v>
      </c>
      <c r="D34" s="87" t="s">
        <v>468</v>
      </c>
      <c r="E34" s="88">
        <v>0</v>
      </c>
      <c r="F34" s="80" t="s">
        <v>560</v>
      </c>
      <c r="G34" s="81" t="s">
        <v>531</v>
      </c>
      <c r="H34" s="80" t="s">
        <v>555</v>
      </c>
      <c r="I34" s="80" t="s">
        <v>537</v>
      </c>
      <c r="J34" s="89" t="s">
        <v>624</v>
      </c>
    </row>
    <row r="35" spans="2:11">
      <c r="B35" s="76">
        <v>1.1000000000000001</v>
      </c>
      <c r="C35" s="77" t="s">
        <v>578</v>
      </c>
      <c r="D35" s="87" t="s">
        <v>469</v>
      </c>
      <c r="E35" s="88">
        <v>0</v>
      </c>
      <c r="F35" s="80" t="s">
        <v>560</v>
      </c>
      <c r="G35" s="81" t="s">
        <v>531</v>
      </c>
      <c r="H35" s="80" t="s">
        <v>555</v>
      </c>
      <c r="I35" s="80" t="s">
        <v>537</v>
      </c>
      <c r="J35" s="89" t="s">
        <v>624</v>
      </c>
    </row>
    <row r="36" spans="2:11">
      <c r="B36" s="76">
        <v>1.3</v>
      </c>
      <c r="C36" s="77" t="s">
        <v>580</v>
      </c>
      <c r="D36" s="87" t="s">
        <v>470</v>
      </c>
      <c r="E36" s="88">
        <v>1</v>
      </c>
      <c r="F36" s="80" t="s">
        <v>560</v>
      </c>
      <c r="G36" s="80" t="s">
        <v>535</v>
      </c>
      <c r="H36" s="90" t="s">
        <v>538</v>
      </c>
      <c r="I36" s="80" t="s">
        <v>537</v>
      </c>
      <c r="J36" s="89" t="s">
        <v>624</v>
      </c>
    </row>
    <row r="37" spans="2:11">
      <c r="B37" s="76">
        <v>1.3</v>
      </c>
      <c r="C37" s="77" t="s">
        <v>580</v>
      </c>
      <c r="D37" s="87" t="s">
        <v>471</v>
      </c>
      <c r="E37" s="88">
        <v>1</v>
      </c>
      <c r="F37" s="80" t="s">
        <v>560</v>
      </c>
      <c r="G37" s="80" t="s">
        <v>535</v>
      </c>
      <c r="H37" s="90" t="s">
        <v>538</v>
      </c>
      <c r="I37" s="80" t="s">
        <v>537</v>
      </c>
      <c r="J37" s="89" t="s">
        <v>624</v>
      </c>
    </row>
    <row r="38" spans="2:11">
      <c r="B38" s="76">
        <v>1.3</v>
      </c>
      <c r="C38" s="77" t="s">
        <v>580</v>
      </c>
      <c r="D38" s="87" t="s">
        <v>472</v>
      </c>
      <c r="E38" s="88">
        <v>1</v>
      </c>
      <c r="F38" s="80" t="s">
        <v>560</v>
      </c>
      <c r="G38" s="80" t="s">
        <v>535</v>
      </c>
      <c r="H38" s="90" t="s">
        <v>538</v>
      </c>
      <c r="I38" s="80" t="s">
        <v>537</v>
      </c>
      <c r="J38" s="89" t="s">
        <v>624</v>
      </c>
    </row>
    <row r="39" spans="2:11">
      <c r="B39" s="76">
        <v>1.3</v>
      </c>
      <c r="C39" s="77" t="s">
        <v>580</v>
      </c>
      <c r="D39" s="87" t="s">
        <v>473</v>
      </c>
      <c r="E39" s="88">
        <v>1</v>
      </c>
      <c r="F39" s="80" t="s">
        <v>560</v>
      </c>
      <c r="G39" s="80" t="s">
        <v>535</v>
      </c>
      <c r="H39" s="90" t="s">
        <v>538</v>
      </c>
      <c r="I39" s="80" t="s">
        <v>537</v>
      </c>
      <c r="J39" s="89" t="s">
        <v>624</v>
      </c>
    </row>
    <row r="40" spans="2:11">
      <c r="B40" s="91">
        <v>1.4</v>
      </c>
      <c r="C40" s="92" t="s">
        <v>581</v>
      </c>
      <c r="D40" s="93" t="s">
        <v>474</v>
      </c>
      <c r="E40" s="94">
        <v>1</v>
      </c>
      <c r="F40" s="95" t="s">
        <v>561</v>
      </c>
      <c r="G40" s="95" t="s">
        <v>532</v>
      </c>
      <c r="H40" s="96" t="s">
        <v>538</v>
      </c>
      <c r="I40" s="95" t="s">
        <v>552</v>
      </c>
      <c r="J40" s="97" t="s">
        <v>538</v>
      </c>
      <c r="K40" s="93" t="s">
        <v>618</v>
      </c>
    </row>
    <row r="41" spans="2:11">
      <c r="B41" s="91">
        <v>1.4</v>
      </c>
      <c r="C41" s="92" t="s">
        <v>581</v>
      </c>
      <c r="D41" s="93" t="s">
        <v>475</v>
      </c>
      <c r="E41" s="94">
        <v>1</v>
      </c>
      <c r="F41" s="95" t="s">
        <v>562</v>
      </c>
      <c r="G41" s="95" t="s">
        <v>532</v>
      </c>
      <c r="H41" s="96" t="s">
        <v>538</v>
      </c>
      <c r="I41" s="95" t="s">
        <v>552</v>
      </c>
      <c r="J41" s="97" t="s">
        <v>538</v>
      </c>
      <c r="K41" s="93" t="s">
        <v>619</v>
      </c>
    </row>
    <row r="42" spans="2:11">
      <c r="B42" s="91">
        <v>1.4</v>
      </c>
      <c r="C42" s="92" t="s">
        <v>581</v>
      </c>
      <c r="D42" s="93" t="s">
        <v>476</v>
      </c>
      <c r="E42" s="94">
        <v>1</v>
      </c>
      <c r="F42" s="95" t="s">
        <v>561</v>
      </c>
      <c r="G42" s="95" t="s">
        <v>535</v>
      </c>
      <c r="H42" s="96" t="s">
        <v>538</v>
      </c>
      <c r="I42" s="95" t="s">
        <v>537</v>
      </c>
      <c r="J42" s="97" t="s">
        <v>538</v>
      </c>
      <c r="K42" s="93" t="s">
        <v>620</v>
      </c>
    </row>
    <row r="43" spans="2:11">
      <c r="B43" s="91">
        <v>1.4</v>
      </c>
      <c r="C43" s="92" t="s">
        <v>581</v>
      </c>
      <c r="D43" s="93" t="s">
        <v>477</v>
      </c>
      <c r="E43" s="94">
        <v>1</v>
      </c>
      <c r="F43" s="95" t="s">
        <v>562</v>
      </c>
      <c r="G43" s="95" t="s">
        <v>535</v>
      </c>
      <c r="H43" s="96" t="s">
        <v>538</v>
      </c>
      <c r="I43" s="95" t="s">
        <v>537</v>
      </c>
      <c r="J43" s="97" t="s">
        <v>538</v>
      </c>
      <c r="K43" s="93" t="s">
        <v>621</v>
      </c>
    </row>
    <row r="44" spans="2:11">
      <c r="B44" s="76">
        <v>2</v>
      </c>
      <c r="C44" s="77" t="s">
        <v>582</v>
      </c>
      <c r="D44" s="87" t="s">
        <v>478</v>
      </c>
      <c r="E44" s="88">
        <v>1</v>
      </c>
      <c r="F44" s="80" t="s">
        <v>563</v>
      </c>
      <c r="G44" s="80" t="s">
        <v>533</v>
      </c>
      <c r="H44" s="90" t="s">
        <v>538</v>
      </c>
      <c r="I44" s="80" t="s">
        <v>540</v>
      </c>
      <c r="J44" s="97" t="s">
        <v>538</v>
      </c>
    </row>
    <row r="45" spans="2:11">
      <c r="B45" s="76">
        <v>2</v>
      </c>
      <c r="C45" s="77" t="s">
        <v>582</v>
      </c>
      <c r="D45" s="87" t="s">
        <v>479</v>
      </c>
      <c r="E45" s="88">
        <v>1</v>
      </c>
      <c r="F45" s="80" t="s">
        <v>563</v>
      </c>
      <c r="G45" s="80" t="s">
        <v>533</v>
      </c>
      <c r="H45" s="90" t="s">
        <v>538</v>
      </c>
      <c r="I45" s="80" t="s">
        <v>540</v>
      </c>
      <c r="J45" s="97" t="s">
        <v>538</v>
      </c>
    </row>
    <row r="46" spans="2:11">
      <c r="B46" s="76">
        <v>2</v>
      </c>
      <c r="C46" s="77" t="s">
        <v>582</v>
      </c>
      <c r="D46" s="87" t="s">
        <v>480</v>
      </c>
      <c r="E46" s="88">
        <v>1</v>
      </c>
      <c r="F46" s="80" t="s">
        <v>563</v>
      </c>
      <c r="G46" s="80" t="s">
        <v>533</v>
      </c>
      <c r="H46" s="90" t="s">
        <v>538</v>
      </c>
      <c r="I46" s="80" t="s">
        <v>540</v>
      </c>
      <c r="J46" s="97" t="s">
        <v>538</v>
      </c>
    </row>
    <row r="47" spans="2:11">
      <c r="B47" s="76">
        <v>2</v>
      </c>
      <c r="C47" s="77" t="s">
        <v>582</v>
      </c>
      <c r="D47" s="87" t="s">
        <v>481</v>
      </c>
      <c r="E47" s="88">
        <v>1</v>
      </c>
      <c r="F47" s="80" t="s">
        <v>563</v>
      </c>
      <c r="G47" s="80" t="s">
        <v>533</v>
      </c>
      <c r="H47" s="90" t="s">
        <v>538</v>
      </c>
      <c r="I47" s="80" t="s">
        <v>540</v>
      </c>
      <c r="J47" s="97" t="s">
        <v>538</v>
      </c>
    </row>
    <row r="48" spans="2:11">
      <c r="B48" s="76">
        <v>2</v>
      </c>
      <c r="C48" s="77" t="s">
        <v>582</v>
      </c>
      <c r="D48" s="87" t="s">
        <v>482</v>
      </c>
      <c r="E48" s="88">
        <v>1</v>
      </c>
      <c r="F48" s="80" t="s">
        <v>563</v>
      </c>
      <c r="G48" s="80" t="s">
        <v>533</v>
      </c>
      <c r="H48" s="90" t="s">
        <v>538</v>
      </c>
      <c r="I48" s="80" t="s">
        <v>540</v>
      </c>
      <c r="J48" s="97" t="s">
        <v>538</v>
      </c>
    </row>
    <row r="49" spans="2:10">
      <c r="B49" s="76">
        <v>2</v>
      </c>
      <c r="C49" s="77" t="s">
        <v>582</v>
      </c>
      <c r="D49" s="87" t="s">
        <v>483</v>
      </c>
      <c r="E49" s="88">
        <v>1</v>
      </c>
      <c r="F49" s="80" t="s">
        <v>563</v>
      </c>
      <c r="G49" s="80" t="s">
        <v>539</v>
      </c>
      <c r="H49" s="90" t="s">
        <v>538</v>
      </c>
      <c r="I49" s="80" t="s">
        <v>541</v>
      </c>
      <c r="J49" s="97" t="s">
        <v>538</v>
      </c>
    </row>
    <row r="50" spans="2:10">
      <c r="B50" s="76">
        <v>2</v>
      </c>
      <c r="C50" s="77" t="s">
        <v>582</v>
      </c>
      <c r="D50" s="87" t="s">
        <v>484</v>
      </c>
      <c r="E50" s="88">
        <v>1</v>
      </c>
      <c r="F50" s="80" t="s">
        <v>563</v>
      </c>
      <c r="G50" s="80" t="s">
        <v>539</v>
      </c>
      <c r="H50" s="90" t="s">
        <v>538</v>
      </c>
      <c r="I50" s="80" t="s">
        <v>541</v>
      </c>
      <c r="J50" s="97" t="s">
        <v>538</v>
      </c>
    </row>
    <row r="51" spans="2:10">
      <c r="B51" s="76">
        <v>2</v>
      </c>
      <c r="C51" s="77" t="s">
        <v>582</v>
      </c>
      <c r="D51" s="87" t="s">
        <v>485</v>
      </c>
      <c r="E51" s="88">
        <v>1</v>
      </c>
      <c r="F51" s="80" t="s">
        <v>563</v>
      </c>
      <c r="G51" s="80" t="s">
        <v>533</v>
      </c>
      <c r="H51" s="90" t="s">
        <v>538</v>
      </c>
      <c r="I51" s="80" t="s">
        <v>540</v>
      </c>
      <c r="J51" s="97" t="s">
        <v>538</v>
      </c>
    </row>
    <row r="52" spans="2:10">
      <c r="B52" s="76">
        <v>2</v>
      </c>
      <c r="C52" s="77" t="s">
        <v>582</v>
      </c>
      <c r="D52" s="87" t="s">
        <v>486</v>
      </c>
      <c r="E52" s="88">
        <v>1</v>
      </c>
      <c r="F52" s="80" t="s">
        <v>563</v>
      </c>
      <c r="G52" s="80" t="s">
        <v>533</v>
      </c>
      <c r="H52" s="90" t="s">
        <v>538</v>
      </c>
      <c r="I52" s="80" t="s">
        <v>540</v>
      </c>
      <c r="J52" s="97" t="s">
        <v>538</v>
      </c>
    </row>
    <row r="53" spans="2:10">
      <c r="B53" s="76">
        <v>3.1</v>
      </c>
      <c r="C53" s="77" t="s">
        <v>583</v>
      </c>
      <c r="D53" s="87" t="s">
        <v>487</v>
      </c>
      <c r="E53" s="88">
        <v>1</v>
      </c>
      <c r="F53" s="80" t="s">
        <v>565</v>
      </c>
      <c r="G53" s="80" t="s">
        <v>533</v>
      </c>
      <c r="H53" s="90" t="s">
        <v>538</v>
      </c>
      <c r="I53" s="80" t="s">
        <v>540</v>
      </c>
      <c r="J53" s="97" t="s">
        <v>538</v>
      </c>
    </row>
    <row r="54" spans="2:10">
      <c r="B54" s="76">
        <v>3.2</v>
      </c>
      <c r="C54" s="77" t="s">
        <v>584</v>
      </c>
      <c r="D54" s="87" t="s">
        <v>571</v>
      </c>
      <c r="E54" s="88">
        <v>1</v>
      </c>
      <c r="F54" s="80" t="s">
        <v>566</v>
      </c>
      <c r="G54" s="80" t="s">
        <v>533</v>
      </c>
      <c r="H54" s="90" t="s">
        <v>538</v>
      </c>
      <c r="I54" s="80" t="s">
        <v>540</v>
      </c>
      <c r="J54" s="97" t="s">
        <v>538</v>
      </c>
    </row>
    <row r="55" spans="2:10">
      <c r="B55" s="76">
        <v>3.2</v>
      </c>
      <c r="C55" s="77" t="s">
        <v>584</v>
      </c>
      <c r="D55" s="87" t="s">
        <v>572</v>
      </c>
      <c r="E55" s="88">
        <v>1</v>
      </c>
      <c r="F55" s="80" t="s">
        <v>566</v>
      </c>
      <c r="G55" s="80" t="s">
        <v>533</v>
      </c>
      <c r="H55" s="90" t="s">
        <v>538</v>
      </c>
      <c r="I55" s="80" t="s">
        <v>540</v>
      </c>
      <c r="J55" s="97" t="s">
        <v>538</v>
      </c>
    </row>
    <row r="56" spans="2:10">
      <c r="B56" s="76">
        <v>3.3</v>
      </c>
      <c r="C56" s="77" t="s">
        <v>585</v>
      </c>
      <c r="D56" s="87" t="s">
        <v>573</v>
      </c>
      <c r="E56" s="88">
        <v>1</v>
      </c>
      <c r="F56" s="80" t="s">
        <v>560</v>
      </c>
      <c r="G56" s="80" t="s">
        <v>533</v>
      </c>
      <c r="H56" s="90" t="s">
        <v>538</v>
      </c>
      <c r="I56" s="80" t="s">
        <v>540</v>
      </c>
      <c r="J56" s="97" t="s">
        <v>538</v>
      </c>
    </row>
    <row r="57" spans="2:10">
      <c r="B57" s="76">
        <v>3.3</v>
      </c>
      <c r="C57" s="77" t="s">
        <v>585</v>
      </c>
      <c r="D57" s="87" t="s">
        <v>574</v>
      </c>
      <c r="E57" s="88">
        <v>1</v>
      </c>
      <c r="F57" s="80" t="s">
        <v>560</v>
      </c>
      <c r="G57" s="80" t="s">
        <v>533</v>
      </c>
      <c r="H57" s="90" t="s">
        <v>538</v>
      </c>
      <c r="I57" s="80" t="s">
        <v>540</v>
      </c>
      <c r="J57" s="97" t="s">
        <v>538</v>
      </c>
    </row>
    <row r="58" spans="2:10">
      <c r="B58" s="76">
        <v>3.4</v>
      </c>
      <c r="C58" s="77" t="s">
        <v>586</v>
      </c>
      <c r="D58" s="87" t="s">
        <v>488</v>
      </c>
      <c r="E58" s="88">
        <v>1</v>
      </c>
      <c r="F58" s="80" t="s">
        <v>567</v>
      </c>
      <c r="G58" s="80" t="s">
        <v>533</v>
      </c>
      <c r="H58" s="90" t="s">
        <v>538</v>
      </c>
      <c r="I58" s="80" t="s">
        <v>540</v>
      </c>
      <c r="J58" s="97" t="s">
        <v>538</v>
      </c>
    </row>
    <row r="59" spans="2:10">
      <c r="B59" s="76">
        <v>3.5</v>
      </c>
      <c r="C59" s="77" t="s">
        <v>587</v>
      </c>
      <c r="D59" s="87" t="s">
        <v>489</v>
      </c>
      <c r="E59" s="88">
        <v>1</v>
      </c>
      <c r="F59" s="80" t="s">
        <v>560</v>
      </c>
      <c r="G59" s="80" t="s">
        <v>533</v>
      </c>
      <c r="H59" s="90" t="s">
        <v>538</v>
      </c>
      <c r="I59" s="80" t="s">
        <v>540</v>
      </c>
      <c r="J59" s="97" t="s">
        <v>538</v>
      </c>
    </row>
    <row r="60" spans="2:10">
      <c r="B60" s="76">
        <v>3.6</v>
      </c>
      <c r="C60" s="77" t="s">
        <v>588</v>
      </c>
      <c r="D60" s="87" t="s">
        <v>542</v>
      </c>
      <c r="E60" s="88">
        <v>1</v>
      </c>
      <c r="F60" s="80" t="s">
        <v>566</v>
      </c>
      <c r="G60" s="80" t="s">
        <v>533</v>
      </c>
      <c r="H60" s="90" t="s">
        <v>538</v>
      </c>
      <c r="I60" s="80" t="s">
        <v>540</v>
      </c>
      <c r="J60" s="97" t="s">
        <v>538</v>
      </c>
    </row>
    <row r="61" spans="2:10">
      <c r="B61" s="76">
        <v>3.6</v>
      </c>
      <c r="C61" s="77" t="s">
        <v>588</v>
      </c>
      <c r="D61" s="87" t="s">
        <v>543</v>
      </c>
      <c r="E61" s="88">
        <v>1</v>
      </c>
      <c r="F61" s="80" t="s">
        <v>566</v>
      </c>
      <c r="G61" s="80" t="s">
        <v>539</v>
      </c>
      <c r="H61" s="90" t="s">
        <v>538</v>
      </c>
      <c r="I61" s="80" t="s">
        <v>541</v>
      </c>
      <c r="J61" s="97" t="s">
        <v>538</v>
      </c>
    </row>
    <row r="62" spans="2:10">
      <c r="B62" s="76">
        <v>3.6</v>
      </c>
      <c r="C62" s="77" t="s">
        <v>588</v>
      </c>
      <c r="D62" s="87" t="s">
        <v>544</v>
      </c>
      <c r="E62" s="88">
        <v>1</v>
      </c>
      <c r="F62" s="80" t="s">
        <v>566</v>
      </c>
      <c r="G62" s="80" t="s">
        <v>533</v>
      </c>
      <c r="H62" s="90" t="s">
        <v>538</v>
      </c>
      <c r="I62" s="80" t="s">
        <v>540</v>
      </c>
      <c r="J62" s="97" t="s">
        <v>538</v>
      </c>
    </row>
    <row r="63" spans="2:10">
      <c r="B63" s="76">
        <v>3.6</v>
      </c>
      <c r="C63" s="77" t="s">
        <v>588</v>
      </c>
      <c r="D63" s="87" t="s">
        <v>545</v>
      </c>
      <c r="E63" s="88">
        <v>1</v>
      </c>
      <c r="F63" s="80" t="s">
        <v>566</v>
      </c>
      <c r="G63" s="80" t="s">
        <v>533</v>
      </c>
      <c r="H63" s="90" t="s">
        <v>538</v>
      </c>
      <c r="I63" s="80" t="s">
        <v>540</v>
      </c>
      <c r="J63" s="97" t="s">
        <v>538</v>
      </c>
    </row>
    <row r="64" spans="2:10">
      <c r="B64" s="76">
        <v>3.6</v>
      </c>
      <c r="C64" s="77" t="s">
        <v>588</v>
      </c>
      <c r="D64" s="87" t="s">
        <v>546</v>
      </c>
      <c r="E64" s="88">
        <v>1</v>
      </c>
      <c r="F64" s="80" t="s">
        <v>566</v>
      </c>
      <c r="G64" s="80" t="s">
        <v>533</v>
      </c>
      <c r="H64" s="90" t="s">
        <v>538</v>
      </c>
      <c r="I64" s="80" t="s">
        <v>540</v>
      </c>
      <c r="J64" s="97" t="s">
        <v>538</v>
      </c>
    </row>
    <row r="65" spans="2:11">
      <c r="B65" s="76">
        <v>3.6</v>
      </c>
      <c r="C65" s="77" t="s">
        <v>588</v>
      </c>
      <c r="D65" s="87" t="s">
        <v>547</v>
      </c>
      <c r="E65" s="88">
        <v>1</v>
      </c>
      <c r="F65" s="80" t="s">
        <v>566</v>
      </c>
      <c r="G65" s="80" t="s">
        <v>531</v>
      </c>
      <c r="H65" s="90" t="s">
        <v>538</v>
      </c>
      <c r="I65" s="80" t="s">
        <v>550</v>
      </c>
      <c r="J65" s="97" t="s">
        <v>538</v>
      </c>
    </row>
    <row r="66" spans="2:11">
      <c r="B66" s="76">
        <v>3.6</v>
      </c>
      <c r="C66" s="77" t="s">
        <v>588</v>
      </c>
      <c r="D66" s="87" t="s">
        <v>548</v>
      </c>
      <c r="E66" s="88">
        <v>1</v>
      </c>
      <c r="F66" s="80" t="s">
        <v>566</v>
      </c>
      <c r="G66" s="80" t="s">
        <v>531</v>
      </c>
      <c r="H66" s="90" t="s">
        <v>538</v>
      </c>
      <c r="I66" s="80" t="s">
        <v>550</v>
      </c>
      <c r="J66" s="97" t="s">
        <v>538</v>
      </c>
    </row>
    <row r="67" spans="2:11">
      <c r="B67" s="76">
        <v>3.6</v>
      </c>
      <c r="C67" s="77" t="s">
        <v>588</v>
      </c>
      <c r="D67" s="87" t="s">
        <v>549</v>
      </c>
      <c r="E67" s="88">
        <v>1</v>
      </c>
      <c r="F67" s="80" t="s">
        <v>566</v>
      </c>
      <c r="G67" s="80" t="s">
        <v>531</v>
      </c>
      <c r="H67" s="90" t="s">
        <v>538</v>
      </c>
      <c r="I67" s="80" t="s">
        <v>550</v>
      </c>
      <c r="J67" s="97" t="s">
        <v>538</v>
      </c>
    </row>
    <row r="68" spans="2:11">
      <c r="B68" s="76">
        <v>3.7</v>
      </c>
      <c r="C68" s="77" t="s">
        <v>589</v>
      </c>
      <c r="D68" s="87" t="s">
        <v>551</v>
      </c>
      <c r="E68" s="88">
        <v>1</v>
      </c>
      <c r="F68" s="80" t="s">
        <v>568</v>
      </c>
      <c r="G68" s="80" t="s">
        <v>533</v>
      </c>
      <c r="H68" s="90" t="s">
        <v>538</v>
      </c>
      <c r="I68" s="80" t="s">
        <v>540</v>
      </c>
      <c r="J68" s="97" t="s">
        <v>538</v>
      </c>
    </row>
    <row r="69" spans="2:11">
      <c r="B69" s="76">
        <v>3.8</v>
      </c>
      <c r="C69" s="77" t="s">
        <v>590</v>
      </c>
      <c r="D69" s="87" t="s">
        <v>569</v>
      </c>
      <c r="E69" s="88">
        <v>1</v>
      </c>
      <c r="F69" s="80" t="s">
        <v>564</v>
      </c>
      <c r="G69" s="80" t="s">
        <v>533</v>
      </c>
      <c r="H69" s="90" t="s">
        <v>538</v>
      </c>
      <c r="I69" s="80" t="s">
        <v>540</v>
      </c>
      <c r="J69" s="97" t="s">
        <v>538</v>
      </c>
    </row>
    <row r="70" spans="2:11">
      <c r="B70" s="76">
        <v>3.8</v>
      </c>
      <c r="C70" s="77" t="s">
        <v>590</v>
      </c>
      <c r="D70" s="87" t="s">
        <v>570</v>
      </c>
      <c r="E70" s="88">
        <v>1</v>
      </c>
      <c r="F70" s="80" t="s">
        <v>564</v>
      </c>
      <c r="G70" s="80" t="s">
        <v>533</v>
      </c>
      <c r="H70" s="90" t="s">
        <v>538</v>
      </c>
      <c r="I70" s="80" t="s">
        <v>540</v>
      </c>
      <c r="J70" s="97" t="s">
        <v>538</v>
      </c>
    </row>
    <row r="71" spans="2:11">
      <c r="B71" s="76">
        <v>3.9</v>
      </c>
      <c r="C71" s="77" t="s">
        <v>591</v>
      </c>
      <c r="D71" s="87" t="s">
        <v>490</v>
      </c>
      <c r="E71" s="88">
        <v>1</v>
      </c>
      <c r="F71" s="80" t="s">
        <v>564</v>
      </c>
      <c r="G71" s="80" t="s">
        <v>533</v>
      </c>
      <c r="H71" s="90" t="s">
        <v>538</v>
      </c>
      <c r="I71" s="80" t="s">
        <v>540</v>
      </c>
      <c r="J71" s="97" t="s">
        <v>538</v>
      </c>
    </row>
    <row r="72" spans="2:11">
      <c r="B72" s="76" t="s">
        <v>593</v>
      </c>
      <c r="C72" s="77" t="s">
        <v>592</v>
      </c>
      <c r="D72" s="87" t="s">
        <v>491</v>
      </c>
      <c r="E72" s="88">
        <v>1</v>
      </c>
      <c r="F72" s="80" t="s">
        <v>560</v>
      </c>
      <c r="G72" s="80" t="s">
        <v>533</v>
      </c>
      <c r="H72" s="90" t="s">
        <v>538</v>
      </c>
      <c r="I72" s="80" t="s">
        <v>540</v>
      </c>
      <c r="J72" s="97" t="s">
        <v>538</v>
      </c>
    </row>
    <row r="73" spans="2:11">
      <c r="B73" s="76" t="s">
        <v>594</v>
      </c>
      <c r="C73" s="77" t="s">
        <v>595</v>
      </c>
      <c r="D73" s="87" t="s">
        <v>492</v>
      </c>
      <c r="E73" s="88">
        <v>1</v>
      </c>
      <c r="F73" s="80" t="s">
        <v>564</v>
      </c>
      <c r="G73" s="80" t="s">
        <v>533</v>
      </c>
      <c r="H73" s="90" t="s">
        <v>538</v>
      </c>
      <c r="I73" s="80" t="s">
        <v>540</v>
      </c>
      <c r="J73" s="97" t="s">
        <v>538</v>
      </c>
    </row>
    <row r="74" spans="2:11">
      <c r="B74" s="76" t="s">
        <v>597</v>
      </c>
      <c r="C74" s="77" t="s">
        <v>598</v>
      </c>
      <c r="D74" s="87" t="s">
        <v>596</v>
      </c>
      <c r="E74" s="88">
        <v>1</v>
      </c>
      <c r="F74" s="80" t="s">
        <v>560</v>
      </c>
      <c r="G74" s="80" t="s">
        <v>533</v>
      </c>
      <c r="H74" s="90" t="s">
        <v>538</v>
      </c>
      <c r="I74" s="80" t="s">
        <v>540</v>
      </c>
      <c r="J74" s="97" t="s">
        <v>627</v>
      </c>
    </row>
    <row r="75" spans="2:11" ht="18.600000000000001" thickBot="1">
      <c r="D75" s="98" t="s">
        <v>493</v>
      </c>
      <c r="E75" s="99"/>
      <c r="F75" s="100"/>
      <c r="G75" s="100"/>
      <c r="H75" s="100"/>
      <c r="I75" s="100"/>
      <c r="J75" s="101" t="s">
        <v>627</v>
      </c>
      <c r="K75" s="102" t="s">
        <v>622</v>
      </c>
    </row>
  </sheetData>
  <sheetProtection algorithmName="SHA-512" hashValue="m4qvQU+c3RgN9JVgAL6BOxAyW9fbLbYZR2C2TBI7ZX72yp9fDxff/elj9/Bnh+FFjDKdwSc20TLbmsDQJJGwaA==" saltValue="dXfl1G19NzVf96AM3lEpuQ=="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FF00"/>
  </sheetPr>
  <dimension ref="C3:E10"/>
  <sheetViews>
    <sheetView zoomScale="80" zoomScaleNormal="80" workbookViewId="0"/>
  </sheetViews>
  <sheetFormatPr defaultColWidth="8.69921875" defaultRowHeight="16.2"/>
  <cols>
    <col min="1" max="2" width="8.69921875" style="79"/>
    <col min="3" max="3" width="17.59765625" style="79" customWidth="1"/>
    <col min="4" max="16384" width="8.69921875" style="79"/>
  </cols>
  <sheetData>
    <row r="3" spans="3:5">
      <c r="C3" s="103" t="s">
        <v>609</v>
      </c>
    </row>
    <row r="5" spans="3:5" ht="16.8" thickBot="1">
      <c r="D5" s="79" t="s">
        <v>613</v>
      </c>
    </row>
    <row r="6" spans="3:5">
      <c r="C6" s="104" t="s">
        <v>610</v>
      </c>
      <c r="D6" s="105">
        <v>9.7599999999999996E-3</v>
      </c>
      <c r="E6" s="106" t="s">
        <v>611</v>
      </c>
    </row>
    <row r="7" spans="3:5">
      <c r="C7" s="107" t="s">
        <v>470</v>
      </c>
      <c r="D7" s="108">
        <v>1.02</v>
      </c>
      <c r="E7" s="109" t="s">
        <v>607</v>
      </c>
    </row>
    <row r="8" spans="3:5">
      <c r="C8" s="107" t="s">
        <v>471</v>
      </c>
      <c r="D8" s="108">
        <v>1.36</v>
      </c>
      <c r="E8" s="109" t="s">
        <v>607</v>
      </c>
    </row>
    <row r="9" spans="3:5">
      <c r="C9" s="107" t="s">
        <v>472</v>
      </c>
      <c r="D9" s="108">
        <v>1.36</v>
      </c>
      <c r="E9" s="109" t="s">
        <v>607</v>
      </c>
    </row>
    <row r="10" spans="3:5" ht="16.8" thickBot="1">
      <c r="C10" s="110" t="s">
        <v>473</v>
      </c>
      <c r="D10" s="111">
        <v>1.36</v>
      </c>
      <c r="E10" s="112" t="s">
        <v>607</v>
      </c>
    </row>
  </sheetData>
  <sheetProtection algorithmName="SHA-512" hashValue="jkks43hnLm+9W/WUyeC+eEg2nj2v994Bb57MO5WUjFpzb2Rdz8/WM/4rlCzv1x5yWADvmeghpG2g+L6q32hV8g==" saltValue="+Z5kI8mjoHRG66dAS7/b6g=="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c r="C3" t="s">
        <v>641</v>
      </c>
    </row>
    <row r="4" spans="3:3">
      <c r="C4" s="320" t="s">
        <v>836</v>
      </c>
    </row>
    <row r="5" spans="3:3">
      <c r="C5" s="321" t="s">
        <v>9</v>
      </c>
    </row>
    <row r="6" spans="3:3">
      <c r="C6" s="321" t="s">
        <v>10</v>
      </c>
    </row>
    <row r="7" spans="3:3">
      <c r="C7" s="321" t="s">
        <v>11</v>
      </c>
    </row>
    <row r="8" spans="3:3">
      <c r="C8" s="321" t="s">
        <v>12</v>
      </c>
    </row>
    <row r="9" spans="3:3">
      <c r="C9" s="321" t="s">
        <v>837</v>
      </c>
    </row>
    <row r="10" spans="3:3">
      <c r="C10" s="321" t="s">
        <v>13</v>
      </c>
    </row>
    <row r="11" spans="3:3">
      <c r="C11" s="321" t="s">
        <v>14</v>
      </c>
    </row>
    <row r="12" spans="3:3">
      <c r="C12" s="321" t="s">
        <v>15</v>
      </c>
    </row>
    <row r="13" spans="3:3">
      <c r="C13" s="321" t="s">
        <v>16</v>
      </c>
    </row>
    <row r="14" spans="3:3">
      <c r="C14" s="321" t="s">
        <v>17</v>
      </c>
    </row>
    <row r="15" spans="3:3">
      <c r="C15" s="321" t="s">
        <v>838</v>
      </c>
    </row>
    <row r="16" spans="3:3">
      <c r="C16" s="321" t="s">
        <v>18</v>
      </c>
    </row>
    <row r="17" spans="3:3">
      <c r="C17" s="321" t="s">
        <v>19</v>
      </c>
    </row>
    <row r="18" spans="3:3">
      <c r="C18" s="321" t="s">
        <v>839</v>
      </c>
    </row>
    <row r="19" spans="3:3">
      <c r="C19" s="321" t="s">
        <v>20</v>
      </c>
    </row>
    <row r="20" spans="3:3">
      <c r="C20" s="321" t="s">
        <v>21</v>
      </c>
    </row>
    <row r="21" spans="3:3">
      <c r="C21" s="321" t="s">
        <v>840</v>
      </c>
    </row>
    <row r="22" spans="3:3">
      <c r="C22" s="321" t="s">
        <v>22</v>
      </c>
    </row>
    <row r="23" spans="3:3">
      <c r="C23" s="321" t="s">
        <v>23</v>
      </c>
    </row>
    <row r="24" spans="3:3">
      <c r="C24" s="321" t="s">
        <v>24</v>
      </c>
    </row>
    <row r="25" spans="3:3">
      <c r="C25" s="321" t="s">
        <v>841</v>
      </c>
    </row>
    <row r="26" spans="3:3">
      <c r="C26" s="321" t="s">
        <v>842</v>
      </c>
    </row>
    <row r="27" spans="3:3">
      <c r="C27" s="321" t="s">
        <v>25</v>
      </c>
    </row>
    <row r="28" spans="3:3">
      <c r="C28" s="321" t="s">
        <v>843</v>
      </c>
    </row>
    <row r="29" spans="3:3">
      <c r="C29" s="321" t="s">
        <v>26</v>
      </c>
    </row>
    <row r="30" spans="3:3">
      <c r="C30" s="321" t="s">
        <v>27</v>
      </c>
    </row>
    <row r="31" spans="3:3">
      <c r="C31" s="321" t="s">
        <v>28</v>
      </c>
    </row>
    <row r="32" spans="3:3">
      <c r="C32" s="321" t="s">
        <v>844</v>
      </c>
    </row>
    <row r="33" spans="3:3">
      <c r="C33" s="321" t="s">
        <v>29</v>
      </c>
    </row>
    <row r="34" spans="3:3">
      <c r="C34" s="321" t="s">
        <v>30</v>
      </c>
    </row>
    <row r="35" spans="3:3">
      <c r="C35" s="321" t="s">
        <v>845</v>
      </c>
    </row>
    <row r="36" spans="3:3">
      <c r="C36" s="321" t="s">
        <v>31</v>
      </c>
    </row>
    <row r="37" spans="3:3">
      <c r="C37" s="321" t="s">
        <v>846</v>
      </c>
    </row>
    <row r="38" spans="3:3">
      <c r="C38" s="321" t="s">
        <v>847</v>
      </c>
    </row>
    <row r="39" spans="3:3">
      <c r="C39" s="321" t="s">
        <v>848</v>
      </c>
    </row>
    <row r="40" spans="3:3">
      <c r="C40" s="321" t="s">
        <v>32</v>
      </c>
    </row>
    <row r="41" spans="3:3">
      <c r="C41" s="321" t="s">
        <v>849</v>
      </c>
    </row>
    <row r="42" spans="3:3">
      <c r="C42" s="321" t="s">
        <v>850</v>
      </c>
    </row>
    <row r="43" spans="3:3">
      <c r="C43" s="321" t="s">
        <v>34</v>
      </c>
    </row>
    <row r="44" spans="3:3">
      <c r="C44" s="321" t="s">
        <v>33</v>
      </c>
    </row>
    <row r="45" spans="3:3">
      <c r="C45" s="321" t="s">
        <v>851</v>
      </c>
    </row>
    <row r="46" spans="3:3">
      <c r="C46" s="321" t="s">
        <v>35</v>
      </c>
    </row>
    <row r="47" spans="3:3">
      <c r="C47" s="321" t="s">
        <v>36</v>
      </c>
    </row>
    <row r="48" spans="3:3">
      <c r="C48" s="321" t="s">
        <v>37</v>
      </c>
    </row>
    <row r="49" spans="3:3">
      <c r="C49" s="321" t="s">
        <v>38</v>
      </c>
    </row>
    <row r="50" spans="3:3">
      <c r="C50" s="321" t="s">
        <v>39</v>
      </c>
    </row>
    <row r="51" spans="3:3">
      <c r="C51" s="321" t="s">
        <v>852</v>
      </c>
    </row>
    <row r="52" spans="3:3">
      <c r="C52" s="321" t="s">
        <v>40</v>
      </c>
    </row>
    <row r="53" spans="3:3">
      <c r="C53" s="321" t="s">
        <v>41</v>
      </c>
    </row>
    <row r="54" spans="3:3">
      <c r="C54" s="321" t="s">
        <v>42</v>
      </c>
    </row>
    <row r="55" spans="3:3">
      <c r="C55" s="321" t="s">
        <v>43</v>
      </c>
    </row>
    <row r="56" spans="3:3">
      <c r="C56" s="321" t="s">
        <v>853</v>
      </c>
    </row>
    <row r="57" spans="3:3">
      <c r="C57" s="321" t="s">
        <v>44</v>
      </c>
    </row>
    <row r="58" spans="3:3">
      <c r="C58" s="321" t="s">
        <v>45</v>
      </c>
    </row>
    <row r="59" spans="3:3">
      <c r="C59" s="321" t="s">
        <v>46</v>
      </c>
    </row>
    <row r="60" spans="3:3">
      <c r="C60" s="321" t="s">
        <v>47</v>
      </c>
    </row>
    <row r="61" spans="3:3">
      <c r="C61" s="321" t="s">
        <v>854</v>
      </c>
    </row>
    <row r="62" spans="3:3">
      <c r="C62" s="321" t="s">
        <v>48</v>
      </c>
    </row>
    <row r="63" spans="3:3">
      <c r="C63" s="321" t="s">
        <v>49</v>
      </c>
    </row>
    <row r="64" spans="3:3">
      <c r="C64" s="321" t="s">
        <v>50</v>
      </c>
    </row>
    <row r="65" spans="3:3">
      <c r="C65" s="321" t="s">
        <v>51</v>
      </c>
    </row>
    <row r="66" spans="3:3">
      <c r="C66" s="321" t="s">
        <v>52</v>
      </c>
    </row>
    <row r="67" spans="3:3">
      <c r="C67" s="321" t="s">
        <v>53</v>
      </c>
    </row>
    <row r="68" spans="3:3">
      <c r="C68" s="321" t="s">
        <v>855</v>
      </c>
    </row>
    <row r="69" spans="3:3">
      <c r="C69" s="321" t="s">
        <v>856</v>
      </c>
    </row>
    <row r="70" spans="3:3">
      <c r="C70" s="321" t="s">
        <v>54</v>
      </c>
    </row>
    <row r="71" spans="3:3">
      <c r="C71" s="321" t="s">
        <v>55</v>
      </c>
    </row>
    <row r="72" spans="3:3">
      <c r="C72" s="321" t="s">
        <v>56</v>
      </c>
    </row>
    <row r="73" spans="3:3">
      <c r="C73" s="321" t="s">
        <v>57</v>
      </c>
    </row>
    <row r="74" spans="3:3">
      <c r="C74" s="321" t="s">
        <v>58</v>
      </c>
    </row>
    <row r="75" spans="3:3">
      <c r="C75" s="321" t="s">
        <v>59</v>
      </c>
    </row>
    <row r="76" spans="3:3">
      <c r="C76" s="321" t="s">
        <v>60</v>
      </c>
    </row>
    <row r="77" spans="3:3">
      <c r="C77" s="321" t="s">
        <v>61</v>
      </c>
    </row>
    <row r="78" spans="3:3">
      <c r="C78" s="321" t="s">
        <v>857</v>
      </c>
    </row>
    <row r="79" spans="3:3">
      <c r="C79" s="321" t="s">
        <v>858</v>
      </c>
    </row>
    <row r="80" spans="3:3">
      <c r="C80" s="321" t="s">
        <v>62</v>
      </c>
    </row>
    <row r="81" spans="3:3">
      <c r="C81" s="321" t="s">
        <v>859</v>
      </c>
    </row>
    <row r="82" spans="3:3">
      <c r="C82" s="321" t="s">
        <v>860</v>
      </c>
    </row>
    <row r="83" spans="3:3">
      <c r="C83" s="321" t="s">
        <v>861</v>
      </c>
    </row>
    <row r="84" spans="3:3">
      <c r="C84" s="321" t="s">
        <v>63</v>
      </c>
    </row>
    <row r="85" spans="3:3">
      <c r="C85" s="321" t="s">
        <v>64</v>
      </c>
    </row>
    <row r="86" spans="3:3">
      <c r="C86" s="321" t="s">
        <v>65</v>
      </c>
    </row>
    <row r="87" spans="3:3">
      <c r="C87" s="321" t="s">
        <v>66</v>
      </c>
    </row>
    <row r="88" spans="3:3">
      <c r="C88" s="321" t="s">
        <v>862</v>
      </c>
    </row>
    <row r="89" spans="3:3">
      <c r="C89" s="321" t="s">
        <v>67</v>
      </c>
    </row>
    <row r="90" spans="3:3">
      <c r="C90" s="321" t="s">
        <v>68</v>
      </c>
    </row>
    <row r="91" spans="3:3">
      <c r="C91" s="321" t="s">
        <v>69</v>
      </c>
    </row>
    <row r="92" spans="3:3">
      <c r="C92" s="321" t="s">
        <v>70</v>
      </c>
    </row>
    <row r="93" spans="3:3">
      <c r="C93" s="321" t="s">
        <v>71</v>
      </c>
    </row>
    <row r="94" spans="3:3">
      <c r="C94" s="321" t="s">
        <v>72</v>
      </c>
    </row>
    <row r="95" spans="3:3">
      <c r="C95" s="321" t="s">
        <v>863</v>
      </c>
    </row>
    <row r="96" spans="3:3">
      <c r="C96" s="321" t="s">
        <v>73</v>
      </c>
    </row>
    <row r="97" spans="3:3">
      <c r="C97" s="321" t="s">
        <v>74</v>
      </c>
    </row>
    <row r="98" spans="3:3">
      <c r="C98" s="321" t="s">
        <v>864</v>
      </c>
    </row>
    <row r="99" spans="3:3">
      <c r="C99" s="321" t="s">
        <v>75</v>
      </c>
    </row>
    <row r="100" spans="3:3">
      <c r="C100" s="321" t="s">
        <v>865</v>
      </c>
    </row>
    <row r="101" spans="3:3">
      <c r="C101" s="321" t="s">
        <v>76</v>
      </c>
    </row>
    <row r="102" spans="3:3">
      <c r="C102" s="321" t="s">
        <v>77</v>
      </c>
    </row>
    <row r="103" spans="3:3">
      <c r="C103" s="321" t="s">
        <v>78</v>
      </c>
    </row>
    <row r="104" spans="3:3">
      <c r="C104" s="321" t="s">
        <v>79</v>
      </c>
    </row>
    <row r="105" spans="3:3">
      <c r="C105" s="321" t="s">
        <v>80</v>
      </c>
    </row>
    <row r="106" spans="3:3">
      <c r="C106" s="321" t="s">
        <v>81</v>
      </c>
    </row>
    <row r="107" spans="3:3">
      <c r="C107" s="321" t="s">
        <v>82</v>
      </c>
    </row>
    <row r="108" spans="3:3">
      <c r="C108" s="321" t="s">
        <v>866</v>
      </c>
    </row>
    <row r="109" spans="3:3">
      <c r="C109" s="321" t="s">
        <v>83</v>
      </c>
    </row>
    <row r="110" spans="3:3">
      <c r="C110" s="321" t="s">
        <v>867</v>
      </c>
    </row>
    <row r="111" spans="3:3">
      <c r="C111" s="321" t="s">
        <v>84</v>
      </c>
    </row>
    <row r="112" spans="3:3">
      <c r="C112" s="321" t="s">
        <v>85</v>
      </c>
    </row>
    <row r="113" spans="3:3">
      <c r="C113" s="321" t="s">
        <v>86</v>
      </c>
    </row>
    <row r="114" spans="3:3">
      <c r="C114" s="321" t="s">
        <v>868</v>
      </c>
    </row>
    <row r="115" spans="3:3">
      <c r="C115" s="321" t="s">
        <v>87</v>
      </c>
    </row>
    <row r="116" spans="3:3">
      <c r="C116" s="321" t="s">
        <v>88</v>
      </c>
    </row>
    <row r="117" spans="3:3">
      <c r="C117" s="321" t="s">
        <v>89</v>
      </c>
    </row>
    <row r="118" spans="3:3">
      <c r="C118" s="321" t="s">
        <v>90</v>
      </c>
    </row>
    <row r="119" spans="3:3">
      <c r="C119" s="321" t="s">
        <v>91</v>
      </c>
    </row>
    <row r="120" spans="3:3">
      <c r="C120" s="321" t="s">
        <v>92</v>
      </c>
    </row>
    <row r="121" spans="3:3">
      <c r="C121" s="321" t="s">
        <v>869</v>
      </c>
    </row>
    <row r="122" spans="3:3">
      <c r="C122" s="321" t="s">
        <v>93</v>
      </c>
    </row>
    <row r="123" spans="3:3">
      <c r="C123" s="321" t="s">
        <v>94</v>
      </c>
    </row>
    <row r="124" spans="3:3">
      <c r="C124" s="321" t="s">
        <v>95</v>
      </c>
    </row>
    <row r="125" spans="3:3">
      <c r="C125" s="321" t="s">
        <v>96</v>
      </c>
    </row>
    <row r="126" spans="3:3">
      <c r="C126" s="321" t="s">
        <v>870</v>
      </c>
    </row>
    <row r="127" spans="3:3">
      <c r="C127" s="321" t="s">
        <v>97</v>
      </c>
    </row>
    <row r="128" spans="3:3">
      <c r="C128" s="321" t="s">
        <v>98</v>
      </c>
    </row>
    <row r="129" spans="3:3">
      <c r="C129" s="321" t="s">
        <v>99</v>
      </c>
    </row>
    <row r="130" spans="3:3">
      <c r="C130" s="321" t="s">
        <v>100</v>
      </c>
    </row>
    <row r="131" spans="3:3">
      <c r="C131" s="321" t="s">
        <v>101</v>
      </c>
    </row>
    <row r="132" spans="3:3">
      <c r="C132" s="321" t="s">
        <v>102</v>
      </c>
    </row>
    <row r="133" spans="3:3">
      <c r="C133" s="321" t="s">
        <v>103</v>
      </c>
    </row>
    <row r="134" spans="3:3">
      <c r="C134" s="321" t="s">
        <v>104</v>
      </c>
    </row>
    <row r="135" spans="3:3">
      <c r="C135" s="321" t="s">
        <v>105</v>
      </c>
    </row>
    <row r="136" spans="3:3">
      <c r="C136" s="321" t="s">
        <v>871</v>
      </c>
    </row>
    <row r="137" spans="3:3">
      <c r="C137" s="321" t="s">
        <v>106</v>
      </c>
    </row>
    <row r="138" spans="3:3">
      <c r="C138" s="321" t="s">
        <v>107</v>
      </c>
    </row>
    <row r="139" spans="3:3">
      <c r="C139" s="321" t="s">
        <v>872</v>
      </c>
    </row>
    <row r="140" spans="3:3">
      <c r="C140" s="321" t="s">
        <v>108</v>
      </c>
    </row>
    <row r="141" spans="3:3">
      <c r="C141" s="321" t="s">
        <v>109</v>
      </c>
    </row>
    <row r="142" spans="3:3">
      <c r="C142" s="321" t="s">
        <v>110</v>
      </c>
    </row>
    <row r="143" spans="3:3">
      <c r="C143" s="321" t="s">
        <v>111</v>
      </c>
    </row>
    <row r="144" spans="3:3">
      <c r="C144" s="321" t="s">
        <v>112</v>
      </c>
    </row>
    <row r="145" spans="3:3">
      <c r="C145" s="321" t="s">
        <v>113</v>
      </c>
    </row>
    <row r="146" spans="3:3">
      <c r="C146" s="321" t="s">
        <v>873</v>
      </c>
    </row>
    <row r="147" spans="3:3">
      <c r="C147" s="321" t="s">
        <v>114</v>
      </c>
    </row>
    <row r="148" spans="3:3">
      <c r="C148" s="321" t="s">
        <v>115</v>
      </c>
    </row>
    <row r="149" spans="3:3">
      <c r="C149" s="321" t="s">
        <v>116</v>
      </c>
    </row>
    <row r="150" spans="3:3">
      <c r="C150" s="321" t="s">
        <v>117</v>
      </c>
    </row>
    <row r="151" spans="3:3">
      <c r="C151" s="321" t="s">
        <v>118</v>
      </c>
    </row>
    <row r="152" spans="3:3">
      <c r="C152" s="321" t="s">
        <v>119</v>
      </c>
    </row>
    <row r="153" spans="3:3">
      <c r="C153" s="321" t="s">
        <v>874</v>
      </c>
    </row>
    <row r="154" spans="3:3">
      <c r="C154" s="321" t="s">
        <v>120</v>
      </c>
    </row>
    <row r="155" spans="3:3">
      <c r="C155" s="321" t="s">
        <v>121</v>
      </c>
    </row>
    <row r="156" spans="3:3">
      <c r="C156" s="321" t="s">
        <v>875</v>
      </c>
    </row>
    <row r="157" spans="3:3">
      <c r="C157" s="321" t="s">
        <v>122</v>
      </c>
    </row>
    <row r="158" spans="3:3">
      <c r="C158" s="321" t="s">
        <v>123</v>
      </c>
    </row>
    <row r="159" spans="3:3">
      <c r="C159" s="321" t="s">
        <v>124</v>
      </c>
    </row>
    <row r="160" spans="3:3">
      <c r="C160" s="321" t="s">
        <v>876</v>
      </c>
    </row>
    <row r="161" spans="3:3">
      <c r="C161" s="321" t="s">
        <v>125</v>
      </c>
    </row>
    <row r="162" spans="3:3">
      <c r="C162" s="321" t="s">
        <v>126</v>
      </c>
    </row>
    <row r="163" spans="3:3">
      <c r="C163" s="321" t="s">
        <v>877</v>
      </c>
    </row>
    <row r="164" spans="3:3">
      <c r="C164" s="321" t="s">
        <v>878</v>
      </c>
    </row>
    <row r="165" spans="3:3">
      <c r="C165" s="321" t="s">
        <v>127</v>
      </c>
    </row>
    <row r="166" spans="3:3">
      <c r="C166" s="321" t="s">
        <v>879</v>
      </c>
    </row>
    <row r="167" spans="3:3">
      <c r="C167" s="321" t="s">
        <v>880</v>
      </c>
    </row>
    <row r="168" spans="3:3">
      <c r="C168" s="321" t="s">
        <v>128</v>
      </c>
    </row>
    <row r="169" spans="3:3">
      <c r="C169" s="321" t="s">
        <v>129</v>
      </c>
    </row>
    <row r="170" spans="3:3">
      <c r="C170" s="321" t="s">
        <v>881</v>
      </c>
    </row>
    <row r="171" spans="3:3">
      <c r="C171" s="321" t="s">
        <v>130</v>
      </c>
    </row>
    <row r="172" spans="3:3">
      <c r="C172" s="321" t="s">
        <v>882</v>
      </c>
    </row>
    <row r="173" spans="3:3">
      <c r="C173" s="321" t="s">
        <v>131</v>
      </c>
    </row>
    <row r="174" spans="3:3">
      <c r="C174" s="321" t="s">
        <v>132</v>
      </c>
    </row>
    <row r="175" spans="3:3">
      <c r="C175" s="321" t="s">
        <v>883</v>
      </c>
    </row>
    <row r="176" spans="3:3">
      <c r="C176" s="321" t="s">
        <v>133</v>
      </c>
    </row>
    <row r="177" spans="3:3">
      <c r="C177" s="321" t="s">
        <v>134</v>
      </c>
    </row>
    <row r="178" spans="3:3">
      <c r="C178" s="321" t="s">
        <v>135</v>
      </c>
    </row>
    <row r="179" spans="3:3">
      <c r="C179" s="321" t="s">
        <v>136</v>
      </c>
    </row>
    <row r="180" spans="3:3">
      <c r="C180" s="321" t="s">
        <v>137</v>
      </c>
    </row>
    <row r="181" spans="3:3">
      <c r="C181" s="321" t="s">
        <v>138</v>
      </c>
    </row>
    <row r="182" spans="3:3">
      <c r="C182" s="321" t="s">
        <v>139</v>
      </c>
    </row>
    <row r="183" spans="3:3">
      <c r="C183" s="321" t="s">
        <v>140</v>
      </c>
    </row>
    <row r="184" spans="3:3">
      <c r="C184" s="321" t="s">
        <v>884</v>
      </c>
    </row>
    <row r="185" spans="3:3">
      <c r="C185" s="321" t="s">
        <v>141</v>
      </c>
    </row>
    <row r="186" spans="3:3">
      <c r="C186" s="321" t="s">
        <v>142</v>
      </c>
    </row>
    <row r="187" spans="3:3">
      <c r="C187" s="321" t="s">
        <v>143</v>
      </c>
    </row>
    <row r="188" spans="3:3">
      <c r="C188" s="321" t="s">
        <v>144</v>
      </c>
    </row>
    <row r="189" spans="3:3">
      <c r="C189" s="321" t="s">
        <v>145</v>
      </c>
    </row>
    <row r="190" spans="3:3">
      <c r="C190" s="321" t="s">
        <v>146</v>
      </c>
    </row>
    <row r="191" spans="3:3">
      <c r="C191" s="321" t="s">
        <v>885</v>
      </c>
    </row>
    <row r="192" spans="3:3">
      <c r="C192" s="321" t="s">
        <v>147</v>
      </c>
    </row>
    <row r="193" spans="3:3">
      <c r="C193" s="321" t="s">
        <v>148</v>
      </c>
    </row>
    <row r="194" spans="3:3">
      <c r="C194" s="321" t="s">
        <v>149</v>
      </c>
    </row>
    <row r="195" spans="3:3">
      <c r="C195" s="321" t="s">
        <v>150</v>
      </c>
    </row>
    <row r="196" spans="3:3">
      <c r="C196" s="321" t="s">
        <v>151</v>
      </c>
    </row>
    <row r="197" spans="3:3">
      <c r="C197" s="321" t="s">
        <v>152</v>
      </c>
    </row>
    <row r="198" spans="3:3">
      <c r="C198" s="321" t="s">
        <v>886</v>
      </c>
    </row>
    <row r="199" spans="3:3">
      <c r="C199" s="321" t="s">
        <v>153</v>
      </c>
    </row>
    <row r="200" spans="3:3">
      <c r="C200" s="321" t="s">
        <v>154</v>
      </c>
    </row>
    <row r="201" spans="3:3">
      <c r="C201" s="321" t="s">
        <v>155</v>
      </c>
    </row>
    <row r="202" spans="3:3">
      <c r="C202" s="321" t="s">
        <v>156</v>
      </c>
    </row>
    <row r="203" spans="3:3">
      <c r="C203" s="321" t="s">
        <v>157</v>
      </c>
    </row>
    <row r="204" spans="3:3">
      <c r="C204" s="321" t="s">
        <v>158</v>
      </c>
    </row>
    <row r="205" spans="3:3">
      <c r="C205" s="321" t="s">
        <v>159</v>
      </c>
    </row>
    <row r="206" spans="3:3">
      <c r="C206" s="321" t="s">
        <v>160</v>
      </c>
    </row>
    <row r="207" spans="3:3">
      <c r="C207" s="321" t="s">
        <v>887</v>
      </c>
    </row>
    <row r="208" spans="3:3">
      <c r="C208" s="321" t="s">
        <v>161</v>
      </c>
    </row>
    <row r="209" spans="3:3">
      <c r="C209" s="321" t="s">
        <v>162</v>
      </c>
    </row>
    <row r="210" spans="3:3">
      <c r="C210" s="321" t="s">
        <v>163</v>
      </c>
    </row>
    <row r="211" spans="3:3">
      <c r="C211" s="321" t="s">
        <v>888</v>
      </c>
    </row>
    <row r="212" spans="3:3">
      <c r="C212" s="321" t="s">
        <v>164</v>
      </c>
    </row>
    <row r="213" spans="3:3">
      <c r="C213" s="321" t="s">
        <v>165</v>
      </c>
    </row>
    <row r="214" spans="3:3">
      <c r="C214" s="321" t="s">
        <v>889</v>
      </c>
    </row>
    <row r="215" spans="3:3">
      <c r="C215" s="321" t="s">
        <v>166</v>
      </c>
    </row>
    <row r="216" spans="3:3">
      <c r="C216" s="321" t="s">
        <v>167</v>
      </c>
    </row>
    <row r="217" spans="3:3">
      <c r="C217" s="321" t="s">
        <v>168</v>
      </c>
    </row>
    <row r="218" spans="3:3">
      <c r="C218" s="321" t="s">
        <v>890</v>
      </c>
    </row>
    <row r="219" spans="3:3">
      <c r="C219" s="321" t="s">
        <v>169</v>
      </c>
    </row>
    <row r="220" spans="3:3">
      <c r="C220" s="321" t="s">
        <v>170</v>
      </c>
    </row>
    <row r="221" spans="3:3">
      <c r="C221" s="321" t="s">
        <v>171</v>
      </c>
    </row>
    <row r="222" spans="3:3">
      <c r="C222" s="321" t="s">
        <v>172</v>
      </c>
    </row>
    <row r="223" spans="3:3">
      <c r="C223" s="321" t="s">
        <v>173</v>
      </c>
    </row>
    <row r="224" spans="3:3">
      <c r="C224" s="321" t="s">
        <v>174</v>
      </c>
    </row>
    <row r="225" spans="3:3">
      <c r="C225" s="321" t="s">
        <v>175</v>
      </c>
    </row>
    <row r="226" spans="3:3">
      <c r="C226" s="321" t="s">
        <v>176</v>
      </c>
    </row>
    <row r="227" spans="3:3">
      <c r="C227" s="321" t="s">
        <v>177</v>
      </c>
    </row>
    <row r="228" spans="3:3">
      <c r="C228" s="321" t="s">
        <v>891</v>
      </c>
    </row>
    <row r="229" spans="3:3">
      <c r="C229" s="321" t="s">
        <v>178</v>
      </c>
    </row>
    <row r="230" spans="3:3">
      <c r="C230" s="321" t="s">
        <v>892</v>
      </c>
    </row>
    <row r="231" spans="3:3">
      <c r="C231" s="321" t="s">
        <v>179</v>
      </c>
    </row>
    <row r="232" spans="3:3">
      <c r="C232" s="321" t="s">
        <v>893</v>
      </c>
    </row>
    <row r="233" spans="3:3">
      <c r="C233" s="321" t="s">
        <v>180</v>
      </c>
    </row>
    <row r="234" spans="3:3">
      <c r="C234" s="321" t="s">
        <v>894</v>
      </c>
    </row>
    <row r="235" spans="3:3">
      <c r="C235" s="321" t="s">
        <v>181</v>
      </c>
    </row>
    <row r="236" spans="3:3">
      <c r="C236" s="321" t="s">
        <v>182</v>
      </c>
    </row>
    <row r="237" spans="3:3">
      <c r="C237" s="321" t="s">
        <v>183</v>
      </c>
    </row>
    <row r="238" spans="3:3">
      <c r="C238" s="321" t="s">
        <v>895</v>
      </c>
    </row>
    <row r="239" spans="3:3">
      <c r="C239" s="321" t="s">
        <v>184</v>
      </c>
    </row>
    <row r="240" spans="3:3">
      <c r="C240" s="321" t="s">
        <v>185</v>
      </c>
    </row>
    <row r="241" spans="3:3">
      <c r="C241" s="321" t="s">
        <v>186</v>
      </c>
    </row>
    <row r="242" spans="3:3">
      <c r="C242" s="321" t="s">
        <v>896</v>
      </c>
    </row>
    <row r="243" spans="3:3">
      <c r="C243" s="321" t="s">
        <v>187</v>
      </c>
    </row>
    <row r="244" spans="3:3">
      <c r="C244" s="321" t="s">
        <v>188</v>
      </c>
    </row>
    <row r="245" spans="3:3">
      <c r="C245" s="321" t="s">
        <v>189</v>
      </c>
    </row>
    <row r="246" spans="3:3">
      <c r="C246" s="321" t="s">
        <v>897</v>
      </c>
    </row>
    <row r="247" spans="3:3">
      <c r="C247" s="321" t="s">
        <v>190</v>
      </c>
    </row>
    <row r="248" spans="3:3">
      <c r="C248" s="321" t="s">
        <v>191</v>
      </c>
    </row>
    <row r="249" spans="3:3">
      <c r="C249" s="321" t="s">
        <v>898</v>
      </c>
    </row>
    <row r="250" spans="3:3">
      <c r="C250" s="321" t="s">
        <v>192</v>
      </c>
    </row>
    <row r="251" spans="3:3">
      <c r="C251" s="321" t="s">
        <v>899</v>
      </c>
    </row>
    <row r="252" spans="3:3">
      <c r="C252" s="321" t="s">
        <v>193</v>
      </c>
    </row>
    <row r="253" spans="3:3">
      <c r="C253" s="321" t="s">
        <v>194</v>
      </c>
    </row>
    <row r="254" spans="3:3">
      <c r="C254" s="321" t="s">
        <v>195</v>
      </c>
    </row>
    <row r="255" spans="3:3">
      <c r="C255" s="321" t="s">
        <v>196</v>
      </c>
    </row>
    <row r="256" spans="3:3">
      <c r="C256" s="321" t="s">
        <v>197</v>
      </c>
    </row>
    <row r="257" spans="3:3">
      <c r="C257" s="321" t="s">
        <v>198</v>
      </c>
    </row>
    <row r="258" spans="3:3">
      <c r="C258" s="321" t="s">
        <v>900</v>
      </c>
    </row>
    <row r="259" spans="3:3">
      <c r="C259" s="321" t="s">
        <v>199</v>
      </c>
    </row>
    <row r="260" spans="3:3">
      <c r="C260" s="321" t="s">
        <v>901</v>
      </c>
    </row>
    <row r="261" spans="3:3">
      <c r="C261" s="321" t="s">
        <v>200</v>
      </c>
    </row>
    <row r="262" spans="3:3">
      <c r="C262" s="321" t="s">
        <v>201</v>
      </c>
    </row>
    <row r="263" spans="3:3">
      <c r="C263" s="321" t="s">
        <v>202</v>
      </c>
    </row>
    <row r="264" spans="3:3">
      <c r="C264" s="321" t="s">
        <v>203</v>
      </c>
    </row>
    <row r="265" spans="3:3">
      <c r="C265" s="321" t="s">
        <v>902</v>
      </c>
    </row>
    <row r="266" spans="3:3">
      <c r="C266" s="321" t="s">
        <v>204</v>
      </c>
    </row>
    <row r="267" spans="3:3">
      <c r="C267" s="321" t="s">
        <v>205</v>
      </c>
    </row>
    <row r="268" spans="3:3">
      <c r="C268" s="321" t="s">
        <v>206</v>
      </c>
    </row>
    <row r="269" spans="3:3">
      <c r="C269" s="321" t="s">
        <v>207</v>
      </c>
    </row>
    <row r="270" spans="3:3">
      <c r="C270" s="321" t="s">
        <v>208</v>
      </c>
    </row>
    <row r="271" spans="3:3">
      <c r="C271" s="321" t="s">
        <v>903</v>
      </c>
    </row>
    <row r="272" spans="3:3">
      <c r="C272" s="321" t="s">
        <v>209</v>
      </c>
    </row>
    <row r="273" spans="3:3">
      <c r="C273" s="321" t="s">
        <v>210</v>
      </c>
    </row>
    <row r="274" spans="3:3">
      <c r="C274" s="321" t="s">
        <v>211</v>
      </c>
    </row>
    <row r="275" spans="3:3">
      <c r="C275" s="321" t="s">
        <v>212</v>
      </c>
    </row>
    <row r="276" spans="3:3">
      <c r="C276" s="321" t="s">
        <v>904</v>
      </c>
    </row>
    <row r="277" spans="3:3">
      <c r="C277" s="321" t="s">
        <v>213</v>
      </c>
    </row>
    <row r="278" spans="3:3">
      <c r="C278" s="321" t="s">
        <v>214</v>
      </c>
    </row>
    <row r="279" spans="3:3">
      <c r="C279" s="321" t="s">
        <v>905</v>
      </c>
    </row>
    <row r="280" spans="3:3">
      <c r="C280" s="321" t="s">
        <v>215</v>
      </c>
    </row>
    <row r="281" spans="3:3">
      <c r="C281" s="321" t="s">
        <v>216</v>
      </c>
    </row>
    <row r="282" spans="3:3">
      <c r="C282" s="321" t="s">
        <v>906</v>
      </c>
    </row>
    <row r="283" spans="3:3">
      <c r="C283" s="321" t="s">
        <v>217</v>
      </c>
    </row>
    <row r="284" spans="3:3">
      <c r="C284" s="321" t="s">
        <v>218</v>
      </c>
    </row>
    <row r="285" spans="3:3">
      <c r="C285" s="321" t="s">
        <v>219</v>
      </c>
    </row>
    <row r="286" spans="3:3">
      <c r="C286" s="321" t="s">
        <v>220</v>
      </c>
    </row>
    <row r="287" spans="3:3">
      <c r="C287" s="321" t="s">
        <v>221</v>
      </c>
    </row>
    <row r="288" spans="3:3">
      <c r="C288" s="321" t="s">
        <v>222</v>
      </c>
    </row>
    <row r="289" spans="3:3">
      <c r="C289" s="321" t="s">
        <v>907</v>
      </c>
    </row>
    <row r="290" spans="3:3">
      <c r="C290" s="321" t="s">
        <v>223</v>
      </c>
    </row>
    <row r="291" spans="3:3">
      <c r="C291" s="321" t="s">
        <v>908</v>
      </c>
    </row>
    <row r="292" spans="3:3">
      <c r="C292" s="321" t="s">
        <v>224</v>
      </c>
    </row>
    <row r="293" spans="3:3">
      <c r="C293" s="321" t="s">
        <v>909</v>
      </c>
    </row>
    <row r="294" spans="3:3">
      <c r="C294" s="321" t="s">
        <v>910</v>
      </c>
    </row>
    <row r="295" spans="3:3">
      <c r="C295" s="321" t="s">
        <v>225</v>
      </c>
    </row>
    <row r="296" spans="3:3">
      <c r="C296" s="321" t="s">
        <v>226</v>
      </c>
    </row>
    <row r="297" spans="3:3">
      <c r="C297" s="321" t="s">
        <v>911</v>
      </c>
    </row>
    <row r="298" spans="3:3">
      <c r="C298" s="321" t="s">
        <v>227</v>
      </c>
    </row>
    <row r="299" spans="3:3">
      <c r="C299" s="321" t="s">
        <v>228</v>
      </c>
    </row>
    <row r="300" spans="3:3">
      <c r="C300" s="321" t="s">
        <v>912</v>
      </c>
    </row>
    <row r="301" spans="3:3">
      <c r="C301" s="321" t="s">
        <v>229</v>
      </c>
    </row>
    <row r="302" spans="3:3">
      <c r="C302" s="321" t="s">
        <v>230</v>
      </c>
    </row>
    <row r="303" spans="3:3">
      <c r="C303" s="321" t="s">
        <v>231</v>
      </c>
    </row>
    <row r="304" spans="3:3">
      <c r="C304" s="321" t="s">
        <v>232</v>
      </c>
    </row>
    <row r="305" spans="3:3">
      <c r="C305" s="321" t="s">
        <v>233</v>
      </c>
    </row>
    <row r="306" spans="3:3">
      <c r="C306" s="321" t="s">
        <v>234</v>
      </c>
    </row>
    <row r="307" spans="3:3">
      <c r="C307" s="321" t="s">
        <v>913</v>
      </c>
    </row>
    <row r="308" spans="3:3">
      <c r="C308" s="321" t="s">
        <v>235</v>
      </c>
    </row>
    <row r="309" spans="3:3">
      <c r="C309" s="321" t="s">
        <v>236</v>
      </c>
    </row>
    <row r="310" spans="3:3">
      <c r="C310" s="321" t="s">
        <v>237</v>
      </c>
    </row>
    <row r="311" spans="3:3">
      <c r="C311" s="321" t="s">
        <v>238</v>
      </c>
    </row>
    <row r="312" spans="3:3">
      <c r="C312" s="321" t="s">
        <v>914</v>
      </c>
    </row>
    <row r="313" spans="3:3">
      <c r="C313" s="321" t="s">
        <v>239</v>
      </c>
    </row>
    <row r="314" spans="3:3">
      <c r="C314" s="321" t="s">
        <v>240</v>
      </c>
    </row>
    <row r="315" spans="3:3">
      <c r="C315" s="321" t="s">
        <v>241</v>
      </c>
    </row>
    <row r="316" spans="3:3">
      <c r="C316" s="321" t="s">
        <v>242</v>
      </c>
    </row>
    <row r="317" spans="3:3">
      <c r="C317" s="321" t="s">
        <v>915</v>
      </c>
    </row>
    <row r="318" spans="3:3">
      <c r="C318" s="321" t="s">
        <v>916</v>
      </c>
    </row>
    <row r="319" spans="3:3">
      <c r="C319" s="321" t="s">
        <v>917</v>
      </c>
    </row>
    <row r="320" spans="3:3">
      <c r="C320" s="321" t="s">
        <v>918</v>
      </c>
    </row>
    <row r="321" spans="3:3">
      <c r="C321" s="321" t="s">
        <v>919</v>
      </c>
    </row>
    <row r="322" spans="3:3">
      <c r="C322" s="321" t="s">
        <v>920</v>
      </c>
    </row>
    <row r="323" spans="3:3">
      <c r="C323" s="321" t="s">
        <v>921</v>
      </c>
    </row>
    <row r="324" spans="3:3">
      <c r="C324" s="321" t="s">
        <v>922</v>
      </c>
    </row>
    <row r="325" spans="3:3">
      <c r="C325" s="321" t="s">
        <v>923</v>
      </c>
    </row>
    <row r="326" spans="3:3">
      <c r="C326" s="321" t="s">
        <v>243</v>
      </c>
    </row>
    <row r="327" spans="3:3">
      <c r="C327" s="321" t="s">
        <v>244</v>
      </c>
    </row>
    <row r="328" spans="3:3">
      <c r="C328" s="321" t="s">
        <v>245</v>
      </c>
    </row>
    <row r="329" spans="3:3">
      <c r="C329" s="321" t="s">
        <v>246</v>
      </c>
    </row>
    <row r="330" spans="3:3">
      <c r="C330" s="321" t="s">
        <v>247</v>
      </c>
    </row>
    <row r="331" spans="3:3">
      <c r="C331" s="321" t="s">
        <v>924</v>
      </c>
    </row>
    <row r="332" spans="3:3">
      <c r="C332" s="321" t="s">
        <v>248</v>
      </c>
    </row>
    <row r="333" spans="3:3">
      <c r="C333" s="321" t="s">
        <v>249</v>
      </c>
    </row>
    <row r="334" spans="3:3">
      <c r="C334" s="321" t="s">
        <v>250</v>
      </c>
    </row>
    <row r="335" spans="3:3">
      <c r="C335" s="321" t="s">
        <v>251</v>
      </c>
    </row>
    <row r="336" spans="3:3">
      <c r="C336" s="321" t="s">
        <v>252</v>
      </c>
    </row>
    <row r="337" spans="3:3">
      <c r="C337" s="321" t="s">
        <v>253</v>
      </c>
    </row>
    <row r="338" spans="3:3">
      <c r="C338" s="321" t="s">
        <v>254</v>
      </c>
    </row>
    <row r="339" spans="3:3">
      <c r="C339" s="321" t="s">
        <v>925</v>
      </c>
    </row>
    <row r="340" spans="3:3">
      <c r="C340" s="321" t="s">
        <v>255</v>
      </c>
    </row>
    <row r="341" spans="3:3">
      <c r="C341" s="321" t="s">
        <v>256</v>
      </c>
    </row>
    <row r="342" spans="3:3">
      <c r="C342" s="321" t="s">
        <v>926</v>
      </c>
    </row>
    <row r="343" spans="3:3">
      <c r="C343" s="321" t="s">
        <v>927</v>
      </c>
    </row>
    <row r="344" spans="3:3">
      <c r="C344" s="321" t="s">
        <v>257</v>
      </c>
    </row>
    <row r="345" spans="3:3">
      <c r="C345" s="321" t="s">
        <v>258</v>
      </c>
    </row>
    <row r="346" spans="3:3">
      <c r="C346" s="321" t="s">
        <v>259</v>
      </c>
    </row>
    <row r="347" spans="3:3">
      <c r="C347" s="321" t="s">
        <v>260</v>
      </c>
    </row>
    <row r="348" spans="3:3">
      <c r="C348" s="321" t="s">
        <v>261</v>
      </c>
    </row>
    <row r="349" spans="3:3">
      <c r="C349" s="321" t="s">
        <v>262</v>
      </c>
    </row>
    <row r="350" spans="3:3">
      <c r="C350" s="321" t="s">
        <v>263</v>
      </c>
    </row>
    <row r="351" spans="3:3">
      <c r="C351" s="321" t="s">
        <v>264</v>
      </c>
    </row>
    <row r="352" spans="3:3">
      <c r="C352" s="321" t="s">
        <v>265</v>
      </c>
    </row>
    <row r="353" spans="3:3">
      <c r="C353" s="321" t="s">
        <v>928</v>
      </c>
    </row>
    <row r="354" spans="3:3">
      <c r="C354" s="321" t="s">
        <v>266</v>
      </c>
    </row>
    <row r="355" spans="3:3">
      <c r="C355" s="321" t="s">
        <v>267</v>
      </c>
    </row>
    <row r="356" spans="3:3">
      <c r="C356" s="321" t="s">
        <v>268</v>
      </c>
    </row>
    <row r="357" spans="3:3">
      <c r="C357" s="321" t="s">
        <v>929</v>
      </c>
    </row>
    <row r="358" spans="3:3">
      <c r="C358" s="321" t="s">
        <v>269</v>
      </c>
    </row>
    <row r="359" spans="3:3">
      <c r="C359" s="321" t="s">
        <v>270</v>
      </c>
    </row>
    <row r="360" spans="3:3">
      <c r="C360" s="321" t="s">
        <v>930</v>
      </c>
    </row>
    <row r="361" spans="3:3">
      <c r="C361" s="321" t="s">
        <v>271</v>
      </c>
    </row>
    <row r="362" spans="3:3">
      <c r="C362" s="321" t="s">
        <v>272</v>
      </c>
    </row>
    <row r="363" spans="3:3">
      <c r="C363" s="321" t="s">
        <v>931</v>
      </c>
    </row>
    <row r="364" spans="3:3">
      <c r="C364" s="321" t="s">
        <v>273</v>
      </c>
    </row>
    <row r="365" spans="3:3">
      <c r="C365" s="321" t="s">
        <v>274</v>
      </c>
    </row>
    <row r="366" spans="3:3">
      <c r="C366" s="321" t="s">
        <v>932</v>
      </c>
    </row>
    <row r="367" spans="3:3">
      <c r="C367" s="321" t="s">
        <v>275</v>
      </c>
    </row>
    <row r="368" spans="3:3">
      <c r="C368" s="321" t="s">
        <v>933</v>
      </c>
    </row>
    <row r="369" spans="3:3">
      <c r="C369" s="321" t="s">
        <v>276</v>
      </c>
    </row>
    <row r="370" spans="3:3">
      <c r="C370" s="321" t="s">
        <v>934</v>
      </c>
    </row>
    <row r="371" spans="3:3">
      <c r="C371" s="321" t="s">
        <v>935</v>
      </c>
    </row>
    <row r="372" spans="3:3">
      <c r="C372" s="321" t="s">
        <v>936</v>
      </c>
    </row>
    <row r="373" spans="3:3">
      <c r="C373" s="321" t="s">
        <v>277</v>
      </c>
    </row>
    <row r="374" spans="3:3">
      <c r="C374" s="321" t="s">
        <v>278</v>
      </c>
    </row>
    <row r="375" spans="3:3">
      <c r="C375" s="321" t="s">
        <v>937</v>
      </c>
    </row>
    <row r="376" spans="3:3">
      <c r="C376" s="321" t="s">
        <v>279</v>
      </c>
    </row>
    <row r="377" spans="3:3">
      <c r="C377" s="321" t="s">
        <v>280</v>
      </c>
    </row>
    <row r="378" spans="3:3">
      <c r="C378" s="321" t="s">
        <v>938</v>
      </c>
    </row>
    <row r="379" spans="3:3">
      <c r="C379" s="321" t="s">
        <v>281</v>
      </c>
    </row>
    <row r="380" spans="3:3">
      <c r="C380" s="321" t="s">
        <v>282</v>
      </c>
    </row>
    <row r="381" spans="3:3">
      <c r="C381" s="321" t="s">
        <v>939</v>
      </c>
    </row>
    <row r="382" spans="3:3">
      <c r="C382" s="321" t="s">
        <v>940</v>
      </c>
    </row>
    <row r="383" spans="3:3">
      <c r="C383" s="321" t="s">
        <v>283</v>
      </c>
    </row>
    <row r="384" spans="3:3">
      <c r="C384" s="321" t="s">
        <v>941</v>
      </c>
    </row>
    <row r="385" spans="3:3">
      <c r="C385" s="321" t="s">
        <v>942</v>
      </c>
    </row>
    <row r="386" spans="3:3">
      <c r="C386" s="321" t="s">
        <v>943</v>
      </c>
    </row>
    <row r="387" spans="3:3">
      <c r="C387" s="321" t="s">
        <v>284</v>
      </c>
    </row>
    <row r="388" spans="3:3">
      <c r="C388" s="321" t="s">
        <v>285</v>
      </c>
    </row>
    <row r="389" spans="3:3">
      <c r="C389" s="321" t="s">
        <v>944</v>
      </c>
    </row>
    <row r="390" spans="3:3">
      <c r="C390" s="321" t="s">
        <v>286</v>
      </c>
    </row>
    <row r="391" spans="3:3">
      <c r="C391" s="321" t="s">
        <v>287</v>
      </c>
    </row>
    <row r="392" spans="3:3">
      <c r="C392" s="321" t="s">
        <v>288</v>
      </c>
    </row>
    <row r="393" spans="3:3">
      <c r="C393" s="321" t="s">
        <v>289</v>
      </c>
    </row>
    <row r="394" spans="3:3">
      <c r="C394" s="321" t="s">
        <v>290</v>
      </c>
    </row>
    <row r="395" spans="3:3">
      <c r="C395" s="321" t="s">
        <v>291</v>
      </c>
    </row>
    <row r="396" spans="3:3">
      <c r="C396" s="321" t="s">
        <v>945</v>
      </c>
    </row>
    <row r="397" spans="3:3">
      <c r="C397" s="321" t="s">
        <v>292</v>
      </c>
    </row>
    <row r="398" spans="3:3">
      <c r="C398" s="321" t="s">
        <v>293</v>
      </c>
    </row>
    <row r="399" spans="3:3">
      <c r="C399" s="321" t="s">
        <v>946</v>
      </c>
    </row>
    <row r="400" spans="3:3">
      <c r="C400" s="321" t="s">
        <v>947</v>
      </c>
    </row>
    <row r="401" spans="3:3">
      <c r="C401" s="321" t="s">
        <v>948</v>
      </c>
    </row>
    <row r="402" spans="3:3">
      <c r="C402" s="321" t="s">
        <v>294</v>
      </c>
    </row>
    <row r="403" spans="3:3">
      <c r="C403" s="321" t="s">
        <v>949</v>
      </c>
    </row>
    <row r="404" spans="3:3">
      <c r="C404" s="321" t="s">
        <v>295</v>
      </c>
    </row>
    <row r="405" spans="3:3">
      <c r="C405" s="321" t="s">
        <v>296</v>
      </c>
    </row>
    <row r="406" spans="3:3">
      <c r="C406" s="321" t="s">
        <v>297</v>
      </c>
    </row>
    <row r="407" spans="3:3">
      <c r="C407" s="321" t="s">
        <v>950</v>
      </c>
    </row>
    <row r="408" spans="3:3">
      <c r="C408" s="321" t="s">
        <v>298</v>
      </c>
    </row>
    <row r="409" spans="3:3">
      <c r="C409" s="321" t="s">
        <v>951</v>
      </c>
    </row>
    <row r="410" spans="3:3">
      <c r="C410" s="321" t="s">
        <v>299</v>
      </c>
    </row>
    <row r="411" spans="3:3">
      <c r="C411" s="321" t="s">
        <v>952</v>
      </c>
    </row>
    <row r="412" spans="3:3">
      <c r="C412" s="321" t="s">
        <v>300</v>
      </c>
    </row>
    <row r="413" spans="3:3">
      <c r="C413" s="321" t="s">
        <v>301</v>
      </c>
    </row>
    <row r="414" spans="3:3">
      <c r="C414" s="321" t="s">
        <v>302</v>
      </c>
    </row>
    <row r="415" spans="3:3">
      <c r="C415" s="321" t="s">
        <v>303</v>
      </c>
    </row>
    <row r="416" spans="3:3">
      <c r="C416" s="321" t="s">
        <v>304</v>
      </c>
    </row>
    <row r="417" spans="3:3">
      <c r="C417" s="321" t="s">
        <v>305</v>
      </c>
    </row>
    <row r="418" spans="3:3">
      <c r="C418" s="321" t="s">
        <v>306</v>
      </c>
    </row>
    <row r="419" spans="3:3">
      <c r="C419" s="321" t="s">
        <v>953</v>
      </c>
    </row>
    <row r="420" spans="3:3">
      <c r="C420" s="321" t="s">
        <v>954</v>
      </c>
    </row>
    <row r="421" spans="3:3">
      <c r="C421" s="321" t="s">
        <v>307</v>
      </c>
    </row>
    <row r="422" spans="3:3">
      <c r="C422" s="321" t="s">
        <v>308</v>
      </c>
    </row>
    <row r="423" spans="3:3">
      <c r="C423" s="321" t="s">
        <v>309</v>
      </c>
    </row>
    <row r="424" spans="3:3">
      <c r="C424" s="321" t="s">
        <v>955</v>
      </c>
    </row>
    <row r="425" spans="3:3">
      <c r="C425" s="321" t="s">
        <v>956</v>
      </c>
    </row>
    <row r="426" spans="3:3">
      <c r="C426" s="321" t="s">
        <v>310</v>
      </c>
    </row>
    <row r="427" spans="3:3">
      <c r="C427" s="321" t="s">
        <v>311</v>
      </c>
    </row>
    <row r="428" spans="3:3">
      <c r="C428" s="321" t="s">
        <v>312</v>
      </c>
    </row>
    <row r="429" spans="3:3">
      <c r="C429" s="321" t="s">
        <v>957</v>
      </c>
    </row>
    <row r="430" spans="3:3">
      <c r="C430" s="321" t="s">
        <v>958</v>
      </c>
    </row>
    <row r="431" spans="3:3">
      <c r="C431" s="321" t="s">
        <v>313</v>
      </c>
    </row>
    <row r="432" spans="3:3">
      <c r="C432" s="321" t="s">
        <v>314</v>
      </c>
    </row>
    <row r="433" spans="3:3">
      <c r="C433" s="321" t="s">
        <v>959</v>
      </c>
    </row>
    <row r="434" spans="3:3">
      <c r="C434" s="321" t="s">
        <v>315</v>
      </c>
    </row>
    <row r="435" spans="3:3">
      <c r="C435" s="321" t="s">
        <v>316</v>
      </c>
    </row>
    <row r="436" spans="3:3">
      <c r="C436" s="321" t="s">
        <v>960</v>
      </c>
    </row>
    <row r="437" spans="3:3">
      <c r="C437" s="321" t="s">
        <v>961</v>
      </c>
    </row>
    <row r="438" spans="3:3">
      <c r="C438" s="321" t="s">
        <v>317</v>
      </c>
    </row>
    <row r="439" spans="3:3">
      <c r="C439" s="321" t="s">
        <v>318</v>
      </c>
    </row>
    <row r="440" spans="3:3">
      <c r="C440" s="321" t="s">
        <v>319</v>
      </c>
    </row>
    <row r="441" spans="3:3">
      <c r="C441" s="321" t="s">
        <v>320</v>
      </c>
    </row>
    <row r="442" spans="3:3">
      <c r="C442" s="321" t="s">
        <v>321</v>
      </c>
    </row>
    <row r="443" spans="3:3">
      <c r="C443" s="321" t="s">
        <v>322</v>
      </c>
    </row>
    <row r="444" spans="3:3">
      <c r="C444" s="321" t="s">
        <v>962</v>
      </c>
    </row>
    <row r="445" spans="3:3">
      <c r="C445" s="321" t="s">
        <v>323</v>
      </c>
    </row>
    <row r="446" spans="3:3">
      <c r="C446" s="321" t="s">
        <v>324</v>
      </c>
    </row>
    <row r="447" spans="3:3">
      <c r="C447" s="321" t="s">
        <v>325</v>
      </c>
    </row>
    <row r="448" spans="3:3">
      <c r="C448" s="321" t="s">
        <v>326</v>
      </c>
    </row>
    <row r="449" spans="3:3">
      <c r="C449" s="321" t="s">
        <v>327</v>
      </c>
    </row>
    <row r="450" spans="3:3">
      <c r="C450" s="321" t="s">
        <v>328</v>
      </c>
    </row>
    <row r="451" spans="3:3">
      <c r="C451" s="321" t="s">
        <v>329</v>
      </c>
    </row>
    <row r="452" spans="3:3">
      <c r="C452" s="321" t="s">
        <v>963</v>
      </c>
    </row>
    <row r="453" spans="3:3">
      <c r="C453" s="321" t="s">
        <v>330</v>
      </c>
    </row>
    <row r="454" spans="3:3">
      <c r="C454" s="321" t="s">
        <v>964</v>
      </c>
    </row>
    <row r="455" spans="3:3">
      <c r="C455" s="321" t="s">
        <v>965</v>
      </c>
    </row>
    <row r="456" spans="3:3">
      <c r="C456" s="321" t="s">
        <v>331</v>
      </c>
    </row>
    <row r="457" spans="3:3">
      <c r="C457" s="321" t="s">
        <v>966</v>
      </c>
    </row>
    <row r="458" spans="3:3">
      <c r="C458" s="321" t="s">
        <v>332</v>
      </c>
    </row>
    <row r="459" spans="3:3">
      <c r="C459" s="321" t="s">
        <v>333</v>
      </c>
    </row>
    <row r="460" spans="3:3">
      <c r="C460" s="321" t="s">
        <v>967</v>
      </c>
    </row>
    <row r="461" spans="3:3">
      <c r="C461" s="321" t="s">
        <v>334</v>
      </c>
    </row>
    <row r="462" spans="3:3">
      <c r="C462" s="321" t="s">
        <v>335</v>
      </c>
    </row>
    <row r="463" spans="3:3">
      <c r="C463" s="321" t="s">
        <v>968</v>
      </c>
    </row>
    <row r="464" spans="3:3">
      <c r="C464" s="321" t="s">
        <v>969</v>
      </c>
    </row>
    <row r="465" spans="3:8">
      <c r="C465" s="321" t="s">
        <v>336</v>
      </c>
    </row>
    <row r="466" spans="3:8">
      <c r="C466" s="321" t="s">
        <v>337</v>
      </c>
    </row>
    <row r="467" spans="3:8">
      <c r="C467" s="321" t="s">
        <v>970</v>
      </c>
    </row>
    <row r="468" spans="3:8">
      <c r="C468" s="321" t="s">
        <v>338</v>
      </c>
    </row>
    <row r="469" spans="3:8">
      <c r="C469" s="321" t="s">
        <v>339</v>
      </c>
    </row>
    <row r="470" spans="3:8">
      <c r="C470" s="321" t="s">
        <v>971</v>
      </c>
    </row>
    <row r="471" spans="3:8">
      <c r="C471" s="321" t="s">
        <v>340</v>
      </c>
    </row>
    <row r="472" spans="3:8">
      <c r="C472" s="321" t="s">
        <v>341</v>
      </c>
    </row>
    <row r="473" spans="3:8">
      <c r="C473" s="321" t="s">
        <v>342</v>
      </c>
    </row>
    <row r="474" spans="3:8">
      <c r="C474" s="321" t="s">
        <v>343</v>
      </c>
    </row>
    <row r="475" spans="3:8">
      <c r="C475" s="321" t="s">
        <v>972</v>
      </c>
    </row>
    <row r="476" spans="3:8">
      <c r="C476" s="321" t="s">
        <v>973</v>
      </c>
    </row>
    <row r="477" spans="3:8">
      <c r="C477" s="321" t="s">
        <v>344</v>
      </c>
    </row>
    <row r="478" spans="3:8">
      <c r="C478" s="321" t="s">
        <v>345</v>
      </c>
      <c r="H478" s="1"/>
    </row>
    <row r="479" spans="3:8">
      <c r="C479" s="321" t="s">
        <v>346</v>
      </c>
      <c r="H479" s="1"/>
    </row>
    <row r="480" spans="3:8">
      <c r="C480" s="321" t="s">
        <v>347</v>
      </c>
      <c r="H480" s="1"/>
    </row>
    <row r="481" spans="3:8">
      <c r="C481" s="321" t="s">
        <v>974</v>
      </c>
      <c r="H481" s="1"/>
    </row>
    <row r="482" spans="3:8">
      <c r="C482" s="321" t="s">
        <v>348</v>
      </c>
      <c r="H482" s="1"/>
    </row>
    <row r="483" spans="3:8">
      <c r="C483" s="321" t="s">
        <v>975</v>
      </c>
      <c r="H483" s="1"/>
    </row>
    <row r="484" spans="3:8">
      <c r="C484" s="321" t="s">
        <v>349</v>
      </c>
      <c r="H484" s="1"/>
    </row>
    <row r="485" spans="3:8">
      <c r="C485" s="321" t="s">
        <v>350</v>
      </c>
      <c r="H485" s="1"/>
    </row>
    <row r="486" spans="3:8">
      <c r="C486" s="321" t="s">
        <v>351</v>
      </c>
      <c r="H486" s="1"/>
    </row>
    <row r="487" spans="3:8">
      <c r="C487" s="321" t="s">
        <v>976</v>
      </c>
      <c r="H487" s="1"/>
    </row>
    <row r="488" spans="3:8">
      <c r="C488" s="321" t="s">
        <v>352</v>
      </c>
      <c r="H488" s="1"/>
    </row>
    <row r="489" spans="3:8">
      <c r="C489" s="321" t="s">
        <v>353</v>
      </c>
      <c r="H489" s="1"/>
    </row>
    <row r="490" spans="3:8">
      <c r="C490" s="321" t="s">
        <v>354</v>
      </c>
      <c r="H490" s="1"/>
    </row>
    <row r="491" spans="3:8">
      <c r="C491" s="321" t="s">
        <v>355</v>
      </c>
      <c r="H491" s="1"/>
    </row>
    <row r="492" spans="3:8">
      <c r="C492" s="321" t="s">
        <v>356</v>
      </c>
      <c r="H492" s="1"/>
    </row>
    <row r="493" spans="3:8">
      <c r="C493" s="321" t="s">
        <v>357</v>
      </c>
      <c r="H493" s="1"/>
    </row>
    <row r="494" spans="3:8">
      <c r="C494" s="321" t="s">
        <v>977</v>
      </c>
      <c r="H494" s="1"/>
    </row>
    <row r="495" spans="3:8">
      <c r="C495" s="321" t="s">
        <v>358</v>
      </c>
      <c r="H495" s="1"/>
    </row>
    <row r="496" spans="3:8">
      <c r="C496" s="321" t="s">
        <v>359</v>
      </c>
      <c r="H496" s="1"/>
    </row>
    <row r="497" spans="3:8">
      <c r="C497" s="321" t="s">
        <v>978</v>
      </c>
      <c r="H497" s="1"/>
    </row>
    <row r="498" spans="3:8">
      <c r="C498" s="321" t="s">
        <v>360</v>
      </c>
      <c r="H498" s="1"/>
    </row>
    <row r="499" spans="3:8">
      <c r="C499" s="321" t="s">
        <v>361</v>
      </c>
      <c r="H499" s="1"/>
    </row>
    <row r="500" spans="3:8">
      <c r="C500" s="321" t="s">
        <v>979</v>
      </c>
      <c r="H500" s="1"/>
    </row>
    <row r="501" spans="3:8">
      <c r="C501" s="321" t="s">
        <v>362</v>
      </c>
      <c r="H501" s="1"/>
    </row>
    <row r="502" spans="3:8">
      <c r="C502" s="321" t="s">
        <v>363</v>
      </c>
      <c r="H502" s="1"/>
    </row>
    <row r="503" spans="3:8">
      <c r="C503" s="321" t="s">
        <v>364</v>
      </c>
      <c r="H503" s="1"/>
    </row>
    <row r="504" spans="3:8">
      <c r="C504" s="321" t="s">
        <v>980</v>
      </c>
      <c r="H504" s="1"/>
    </row>
    <row r="505" spans="3:8">
      <c r="C505" s="321" t="s">
        <v>365</v>
      </c>
      <c r="H505" s="1"/>
    </row>
    <row r="506" spans="3:8">
      <c r="C506" s="321" t="s">
        <v>981</v>
      </c>
      <c r="H506" s="1"/>
    </row>
    <row r="507" spans="3:8">
      <c r="C507" s="321" t="s">
        <v>366</v>
      </c>
      <c r="H507" s="1"/>
    </row>
    <row r="508" spans="3:8">
      <c r="C508" s="321" t="s">
        <v>367</v>
      </c>
      <c r="H508" s="1"/>
    </row>
    <row r="509" spans="3:8">
      <c r="C509" s="321" t="s">
        <v>368</v>
      </c>
      <c r="H509" s="1"/>
    </row>
    <row r="510" spans="3:8">
      <c r="C510" s="321" t="s">
        <v>369</v>
      </c>
      <c r="H510" s="1"/>
    </row>
    <row r="511" spans="3:8">
      <c r="C511" s="321" t="s">
        <v>982</v>
      </c>
      <c r="H511" s="1"/>
    </row>
    <row r="512" spans="3:8">
      <c r="C512" s="321" t="s">
        <v>370</v>
      </c>
      <c r="H512" s="1"/>
    </row>
    <row r="513" spans="3:8">
      <c r="C513" s="321" t="s">
        <v>371</v>
      </c>
      <c r="H513" s="1"/>
    </row>
    <row r="514" spans="3:8">
      <c r="C514" s="321" t="s">
        <v>983</v>
      </c>
    </row>
    <row r="515" spans="3:8">
      <c r="C515" s="321" t="s">
        <v>984</v>
      </c>
    </row>
    <row r="516" spans="3:8">
      <c r="C516" s="321" t="s">
        <v>985</v>
      </c>
    </row>
    <row r="517" spans="3:8">
      <c r="C517" s="321" t="s">
        <v>372</v>
      </c>
    </row>
    <row r="518" spans="3:8">
      <c r="C518" s="321" t="s">
        <v>373</v>
      </c>
    </row>
    <row r="519" spans="3:8">
      <c r="C519" s="321" t="s">
        <v>374</v>
      </c>
    </row>
    <row r="520" spans="3:8">
      <c r="C520" s="321" t="s">
        <v>375</v>
      </c>
    </row>
    <row r="521" spans="3:8">
      <c r="C521" s="321" t="s">
        <v>376</v>
      </c>
    </row>
    <row r="522" spans="3:8">
      <c r="C522" s="321" t="s">
        <v>377</v>
      </c>
    </row>
    <row r="523" spans="3:8">
      <c r="C523" s="321" t="s">
        <v>378</v>
      </c>
    </row>
    <row r="524" spans="3:8">
      <c r="C524" s="321" t="s">
        <v>379</v>
      </c>
    </row>
    <row r="525" spans="3:8">
      <c r="C525" s="321" t="s">
        <v>380</v>
      </c>
    </row>
    <row r="526" spans="3:8">
      <c r="C526" s="321" t="s">
        <v>381</v>
      </c>
    </row>
    <row r="527" spans="3:8">
      <c r="C527" s="321" t="s">
        <v>382</v>
      </c>
    </row>
    <row r="528" spans="3:8">
      <c r="C528" s="321" t="s">
        <v>986</v>
      </c>
    </row>
    <row r="529" spans="3:3">
      <c r="C529" s="321" t="s">
        <v>383</v>
      </c>
    </row>
    <row r="530" spans="3:3">
      <c r="C530" s="321" t="s">
        <v>384</v>
      </c>
    </row>
    <row r="531" spans="3:3">
      <c r="C531" s="321" t="s">
        <v>385</v>
      </c>
    </row>
    <row r="532" spans="3:3">
      <c r="C532" s="321" t="s">
        <v>386</v>
      </c>
    </row>
    <row r="533" spans="3:3">
      <c r="C533" s="321" t="s">
        <v>387</v>
      </c>
    </row>
    <row r="534" spans="3:3">
      <c r="C534" s="321" t="s">
        <v>388</v>
      </c>
    </row>
    <row r="535" spans="3:3">
      <c r="C535" s="321" t="s">
        <v>389</v>
      </c>
    </row>
    <row r="536" spans="3:3">
      <c r="C536" s="321" t="s">
        <v>390</v>
      </c>
    </row>
    <row r="537" spans="3:3">
      <c r="C537" s="321" t="s">
        <v>987</v>
      </c>
    </row>
    <row r="538" spans="3:3">
      <c r="C538" s="321" t="s">
        <v>988</v>
      </c>
    </row>
    <row r="539" spans="3:3">
      <c r="C539" s="322" t="s">
        <v>391</v>
      </c>
    </row>
  </sheetData>
  <sheetProtection algorithmName="SHA-512" hashValue="jzcfCIfis60y4r1TQug0NxnmN8DqeVn7B1CUZHb6+Y8FH76BGamJlXdk+3qmM+7i9AL7WrEz5QOzmM3ms1MZKQ==" saltValue="Q/qhCz1xJzCWKDGjuB6/YA=="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6"/>
  <sheetViews>
    <sheetView showGridLines="0" view="pageBreakPreview" zoomScale="80" zoomScaleNormal="100" zoomScaleSheetLayoutView="80" workbookViewId="0"/>
  </sheetViews>
  <sheetFormatPr defaultColWidth="8.69921875" defaultRowHeight="12"/>
  <cols>
    <col min="1" max="2" width="2.19921875" style="2" customWidth="1"/>
    <col min="3" max="3" width="5.69921875" style="2" customWidth="1"/>
    <col min="4" max="4" width="8" style="2" customWidth="1"/>
    <col min="5" max="5" width="3.69921875" style="2" customWidth="1"/>
    <col min="6" max="6" width="3.5" style="2" customWidth="1"/>
    <col min="7" max="10" width="1.5" style="2" customWidth="1"/>
    <col min="11" max="15" width="2.19921875" style="2" customWidth="1"/>
    <col min="16" max="16" width="3.19921875" style="2" customWidth="1"/>
    <col min="17" max="36" width="2.19921875" style="2" customWidth="1"/>
    <col min="37" max="79" width="2.19921875" style="123" customWidth="1"/>
    <col min="80" max="80" width="8.69921875" style="123" hidden="1" customWidth="1"/>
    <col min="81" max="82" width="8.69921875" style="123" customWidth="1"/>
    <col min="83" max="16384" width="8.69921875" style="123"/>
  </cols>
  <sheetData>
    <row r="1" spans="1:80" ht="12" customHeight="1"/>
    <row r="2" spans="1:80" ht="21" customHeight="1" thickBot="1">
      <c r="C2" s="17" t="s">
        <v>0</v>
      </c>
      <c r="D2" s="658">
        <v>1</v>
      </c>
      <c r="E2" s="650"/>
      <c r="F2" s="650"/>
      <c r="G2" s="650"/>
      <c r="H2" s="650"/>
      <c r="I2" s="651"/>
      <c r="J2" s="197"/>
      <c r="K2" s="197"/>
      <c r="L2" s="197"/>
      <c r="M2" s="123"/>
      <c r="N2" s="123"/>
      <c r="O2" s="123"/>
      <c r="P2" s="123"/>
      <c r="Q2" s="123"/>
      <c r="R2" s="123"/>
      <c r="S2" s="123"/>
      <c r="T2" s="123"/>
      <c r="U2" s="123"/>
      <c r="V2" s="123"/>
      <c r="W2" s="123"/>
      <c r="X2" s="123"/>
      <c r="Y2" s="123"/>
      <c r="Z2" s="123"/>
      <c r="AA2" s="123"/>
      <c r="AB2" s="123"/>
      <c r="AC2" s="198" t="s">
        <v>615</v>
      </c>
      <c r="AD2" s="649">
        <v>45647</v>
      </c>
      <c r="AE2" s="650"/>
      <c r="AF2" s="650"/>
      <c r="AG2" s="650"/>
      <c r="AH2" s="650"/>
      <c r="AI2" s="650"/>
      <c r="AJ2" s="651"/>
      <c r="CB2" s="123" t="s">
        <v>614</v>
      </c>
    </row>
    <row r="3" spans="1:80" ht="12" customHeight="1" thickBot="1">
      <c r="A3" s="123"/>
      <c r="B3" s="124"/>
      <c r="C3" s="125"/>
      <c r="D3" s="126"/>
      <c r="E3" s="126"/>
      <c r="F3" s="126"/>
      <c r="G3" s="126"/>
      <c r="H3" s="126"/>
      <c r="I3" s="126"/>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CB3" s="233" t="b">
        <v>0</v>
      </c>
    </row>
    <row r="4" spans="1:80" ht="12"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row>
    <row r="5" spans="1:80" ht="12" customHeight="1">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row>
    <row r="6" spans="1:80" ht="12" customHeight="1">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row>
    <row r="7" spans="1:80" ht="12" customHeight="1">
      <c r="A7" s="123"/>
      <c r="B7" s="652" t="s">
        <v>835</v>
      </c>
      <c r="C7" s="652"/>
      <c r="D7" s="652"/>
      <c r="E7" s="652"/>
      <c r="F7" s="652"/>
      <c r="G7" s="652"/>
      <c r="H7" s="652"/>
      <c r="I7" s="652"/>
      <c r="J7" s="652"/>
      <c r="K7" s="652"/>
      <c r="L7" s="652"/>
      <c r="M7" s="652"/>
      <c r="N7" s="652"/>
      <c r="O7" s="652"/>
      <c r="P7" s="652"/>
      <c r="Q7" s="652"/>
      <c r="R7" s="652"/>
      <c r="S7" s="652"/>
      <c r="T7" s="652"/>
      <c r="U7" s="652"/>
      <c r="V7" s="652"/>
      <c r="W7" s="652"/>
      <c r="X7" s="652"/>
      <c r="Y7" s="652"/>
      <c r="Z7" s="652"/>
      <c r="AA7" s="652"/>
      <c r="AB7" s="652"/>
      <c r="AC7" s="652"/>
      <c r="AD7" s="652"/>
      <c r="AE7" s="652"/>
      <c r="AF7" s="652"/>
      <c r="AG7" s="652"/>
      <c r="AH7" s="652"/>
      <c r="AI7" s="652"/>
      <c r="AJ7" s="123"/>
    </row>
    <row r="8" spans="1:80" ht="12" customHeight="1">
      <c r="A8" s="123"/>
      <c r="B8" s="652"/>
      <c r="C8" s="652"/>
      <c r="D8" s="652"/>
      <c r="E8" s="652"/>
      <c r="F8" s="652"/>
      <c r="G8" s="652"/>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123"/>
    </row>
    <row r="9" spans="1:80" ht="30.6" customHeight="1" thickBot="1">
      <c r="A9" s="123"/>
      <c r="B9" s="125"/>
      <c r="C9" s="125"/>
      <c r="D9" s="125"/>
      <c r="E9" s="123"/>
      <c r="F9" s="123"/>
      <c r="G9" s="123"/>
      <c r="H9" s="126"/>
      <c r="I9" s="126"/>
      <c r="J9" s="249" t="s">
        <v>750</v>
      </c>
      <c r="K9" s="123"/>
      <c r="L9" s="123"/>
      <c r="N9" s="169"/>
      <c r="O9" s="169"/>
      <c r="P9" s="169"/>
      <c r="Q9" s="169"/>
      <c r="R9" s="169"/>
      <c r="S9" s="169"/>
      <c r="T9" s="169"/>
      <c r="U9" s="169"/>
      <c r="X9" s="123"/>
      <c r="Y9" s="123"/>
      <c r="Z9" s="123"/>
      <c r="AA9" s="123"/>
      <c r="AB9" s="123"/>
      <c r="AC9" s="123"/>
      <c r="AD9" s="123"/>
      <c r="AE9" s="123"/>
      <c r="AF9" s="123"/>
      <c r="AG9" s="123"/>
      <c r="AH9" s="123"/>
      <c r="AI9" s="123"/>
      <c r="AJ9" s="123"/>
    </row>
    <row r="10" spans="1:80" ht="12" customHeight="1" thickBot="1">
      <c r="A10" s="123"/>
      <c r="B10" s="125"/>
      <c r="C10" s="125"/>
      <c r="D10" s="125"/>
      <c r="E10" s="126"/>
      <c r="F10" s="126"/>
      <c r="G10" s="123"/>
      <c r="H10" s="123"/>
      <c r="I10" s="123"/>
      <c r="J10" s="123"/>
      <c r="K10" s="127"/>
      <c r="L10" s="127"/>
      <c r="M10" s="127"/>
      <c r="N10" s="127"/>
      <c r="O10" s="127"/>
      <c r="P10" s="127"/>
      <c r="Q10" s="659" t="s">
        <v>995</v>
      </c>
      <c r="R10" s="660"/>
      <c r="S10" s="660"/>
      <c r="T10" s="660"/>
      <c r="U10" s="660"/>
      <c r="V10" s="660"/>
      <c r="W10" s="660"/>
      <c r="X10" s="660"/>
      <c r="Y10" s="660"/>
      <c r="Z10" s="660"/>
      <c r="AA10" s="660"/>
      <c r="AB10" s="660"/>
      <c r="AC10" s="660"/>
      <c r="AD10" s="661" t="s">
        <v>1002</v>
      </c>
      <c r="AE10" s="662"/>
      <c r="AF10" s="662"/>
      <c r="AG10" s="662"/>
      <c r="AH10" s="663"/>
      <c r="AI10" s="123"/>
      <c r="AJ10" s="123"/>
    </row>
    <row r="11" spans="1:80" ht="30.75" customHeight="1">
      <c r="A11" s="123"/>
      <c r="B11" s="125"/>
      <c r="C11" s="125"/>
      <c r="D11" s="125"/>
      <c r="E11" s="126"/>
      <c r="F11" s="126"/>
      <c r="G11" s="123"/>
      <c r="H11" s="123"/>
      <c r="I11" s="123"/>
      <c r="J11" s="123"/>
      <c r="K11" s="127"/>
      <c r="L11" s="127"/>
      <c r="M11" s="127"/>
      <c r="N11" s="127"/>
      <c r="O11" s="127"/>
      <c r="P11" s="127"/>
      <c r="Q11" s="664" t="str">
        <f>IF(AD10="令和5年のみ", "※以下2点のご対応をお願いします。 
●「4、排出源リスト」シートの「算定対象年度」の修正（詳細は、記入例をご確認ください） 
●「6-1. CO2排出量①」シートの内容を、「6-2. CO2排出量②」、「6-3. CO2排出量③」シートにも転記ください。", IF(AD10="令和3年～令和5年", "「4、排出源リスト」シートのプルダウンを変更せず、そのまま作成ください。", IF(AD10="", "")))</f>
        <v>「4、排出源リスト」シートのプルダウンを変更せず、そのまま作成ください。</v>
      </c>
      <c r="R11" s="665"/>
      <c r="S11" s="665"/>
      <c r="T11" s="665"/>
      <c r="U11" s="665"/>
      <c r="V11" s="665"/>
      <c r="W11" s="665"/>
      <c r="X11" s="665"/>
      <c r="Y11" s="665"/>
      <c r="Z11" s="665"/>
      <c r="AA11" s="665"/>
      <c r="AB11" s="665"/>
      <c r="AC11" s="665"/>
      <c r="AD11" s="665"/>
      <c r="AE11" s="665"/>
      <c r="AF11" s="665"/>
      <c r="AG11" s="665"/>
      <c r="AH11" s="666"/>
      <c r="AI11" s="123"/>
      <c r="AJ11" s="123"/>
    </row>
    <row r="12" spans="1:80" ht="29.25" customHeight="1" thickBot="1">
      <c r="A12" s="123"/>
      <c r="B12" s="160" t="s">
        <v>709</v>
      </c>
      <c r="C12" s="165"/>
      <c r="D12" s="123"/>
      <c r="E12" s="123"/>
      <c r="F12" s="123"/>
      <c r="G12" s="123"/>
      <c r="H12" s="123"/>
      <c r="I12" s="123"/>
      <c r="J12" s="127"/>
      <c r="K12" s="127"/>
      <c r="L12" s="127"/>
      <c r="M12" s="127"/>
      <c r="N12" s="127"/>
      <c r="O12" s="127"/>
      <c r="P12" s="127"/>
      <c r="Q12" s="667"/>
      <c r="R12" s="668"/>
      <c r="S12" s="668"/>
      <c r="T12" s="668"/>
      <c r="U12" s="668"/>
      <c r="V12" s="668"/>
      <c r="W12" s="668"/>
      <c r="X12" s="668"/>
      <c r="Y12" s="668"/>
      <c r="Z12" s="668"/>
      <c r="AA12" s="668"/>
      <c r="AB12" s="668"/>
      <c r="AC12" s="668"/>
      <c r="AD12" s="668"/>
      <c r="AE12" s="668"/>
      <c r="AF12" s="668"/>
      <c r="AG12" s="668"/>
      <c r="AH12" s="669"/>
      <c r="AI12" s="123"/>
      <c r="AJ12" s="123"/>
    </row>
    <row r="13" spans="1:80" ht="29.25" customHeight="1">
      <c r="A13" s="123"/>
      <c r="B13" s="160" t="s">
        <v>1</v>
      </c>
      <c r="C13" s="160"/>
      <c r="D13" s="123"/>
      <c r="E13" s="123"/>
      <c r="F13" s="123"/>
      <c r="G13" s="123"/>
      <c r="H13" s="123"/>
      <c r="I13" s="123"/>
      <c r="J13" s="123"/>
      <c r="K13" s="123"/>
      <c r="L13" s="123"/>
      <c r="M13" s="123"/>
      <c r="N13" s="123"/>
      <c r="O13" s="123"/>
      <c r="P13" s="123"/>
      <c r="Q13" s="592"/>
      <c r="R13" s="592"/>
      <c r="S13" s="592"/>
      <c r="T13" s="592"/>
      <c r="U13" s="592"/>
      <c r="V13" s="592"/>
      <c r="W13" s="592"/>
      <c r="X13" s="592"/>
      <c r="Y13" s="592"/>
      <c r="Z13" s="592"/>
      <c r="AA13" s="592"/>
      <c r="AB13" s="592"/>
      <c r="AC13" s="592"/>
      <c r="AD13" s="592"/>
      <c r="AE13" s="592"/>
      <c r="AF13" s="592"/>
      <c r="AG13" s="592"/>
      <c r="AH13" s="592"/>
      <c r="AI13" s="136"/>
      <c r="AJ13" s="123"/>
    </row>
    <row r="14" spans="1:80" ht="6.6" customHeight="1" thickBot="1">
      <c r="A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row>
    <row r="15" spans="1:80" ht="23.7" customHeight="1">
      <c r="A15" s="123"/>
      <c r="C15" s="653" t="s">
        <v>2</v>
      </c>
      <c r="D15" s="654"/>
      <c r="E15" s="654"/>
      <c r="F15" s="654"/>
      <c r="G15" s="654"/>
      <c r="H15" s="654"/>
      <c r="I15" s="654"/>
      <c r="J15" s="654"/>
      <c r="K15" s="643" t="s">
        <v>753</v>
      </c>
      <c r="L15" s="644"/>
      <c r="M15" s="644"/>
      <c r="N15" s="644"/>
      <c r="O15" s="644"/>
      <c r="P15" s="644"/>
      <c r="Q15" s="644"/>
      <c r="R15" s="644"/>
      <c r="S15" s="644"/>
      <c r="T15" s="644"/>
      <c r="U15" s="644"/>
      <c r="V15" s="644"/>
      <c r="W15" s="644"/>
      <c r="X15" s="644"/>
      <c r="Y15" s="644"/>
      <c r="Z15" s="644"/>
      <c r="AA15" s="644"/>
      <c r="AB15" s="644"/>
      <c r="AC15" s="644"/>
      <c r="AD15" s="644"/>
      <c r="AE15" s="644"/>
      <c r="AF15" s="644"/>
      <c r="AG15" s="644"/>
      <c r="AH15" s="645"/>
      <c r="AI15" s="123"/>
      <c r="AJ15" s="123"/>
    </row>
    <row r="16" spans="1:80" ht="48.6" customHeight="1">
      <c r="C16" s="655" t="s">
        <v>752</v>
      </c>
      <c r="D16" s="638"/>
      <c r="E16" s="638"/>
      <c r="F16" s="638"/>
      <c r="G16" s="638"/>
      <c r="H16" s="638"/>
      <c r="I16" s="638"/>
      <c r="J16" s="639"/>
      <c r="K16" s="646" t="s">
        <v>754</v>
      </c>
      <c r="L16" s="647"/>
      <c r="M16" s="647"/>
      <c r="N16" s="647"/>
      <c r="O16" s="647"/>
      <c r="P16" s="647"/>
      <c r="Q16" s="647"/>
      <c r="R16" s="647"/>
      <c r="S16" s="647"/>
      <c r="T16" s="647"/>
      <c r="U16" s="647"/>
      <c r="V16" s="647"/>
      <c r="W16" s="647"/>
      <c r="X16" s="647"/>
      <c r="Y16" s="647"/>
      <c r="Z16" s="647"/>
      <c r="AA16" s="647"/>
      <c r="AB16" s="647"/>
      <c r="AC16" s="647"/>
      <c r="AD16" s="647"/>
      <c r="AE16" s="647"/>
      <c r="AF16" s="647"/>
      <c r="AG16" s="647"/>
      <c r="AH16" s="648"/>
    </row>
    <row r="17" spans="1:36" ht="24" customHeight="1">
      <c r="C17" s="656" t="s">
        <v>727</v>
      </c>
      <c r="D17" s="657"/>
      <c r="E17" s="657"/>
      <c r="F17" s="657"/>
      <c r="G17" s="657"/>
      <c r="H17" s="657"/>
      <c r="I17" s="657"/>
      <c r="J17" s="657"/>
      <c r="K17" s="646" t="s">
        <v>755</v>
      </c>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8"/>
    </row>
    <row r="18" spans="1:36" ht="25.2" customHeight="1">
      <c r="B18" s="15"/>
      <c r="C18" s="681" t="s">
        <v>710</v>
      </c>
      <c r="D18" s="637" t="s">
        <v>739</v>
      </c>
      <c r="E18" s="638"/>
      <c r="F18" s="638"/>
      <c r="G18" s="638"/>
      <c r="H18" s="638"/>
      <c r="I18" s="638"/>
      <c r="J18" s="639"/>
      <c r="K18" s="640" t="s">
        <v>756</v>
      </c>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2"/>
    </row>
    <row r="19" spans="1:36" ht="39" customHeight="1">
      <c r="C19" s="682"/>
      <c r="D19" s="637" t="s">
        <v>989</v>
      </c>
      <c r="E19" s="638"/>
      <c r="F19" s="638"/>
      <c r="G19" s="638"/>
      <c r="H19" s="638"/>
      <c r="I19" s="638"/>
      <c r="J19" s="639"/>
      <c r="K19" s="692" t="s">
        <v>106</v>
      </c>
      <c r="L19" s="693"/>
      <c r="M19" s="693"/>
      <c r="N19" s="693"/>
      <c r="O19" s="693"/>
      <c r="P19" s="693"/>
      <c r="Q19" s="693"/>
      <c r="R19" s="693"/>
      <c r="S19" s="693"/>
      <c r="T19" s="693"/>
      <c r="U19" s="693"/>
      <c r="V19" s="693"/>
      <c r="W19" s="693"/>
      <c r="X19" s="693"/>
      <c r="Y19" s="693"/>
      <c r="Z19" s="693"/>
      <c r="AA19" s="693"/>
      <c r="AB19" s="693"/>
      <c r="AC19" s="693"/>
      <c r="AD19" s="693"/>
      <c r="AE19" s="693"/>
      <c r="AF19" s="693"/>
      <c r="AG19" s="693"/>
      <c r="AH19" s="694"/>
    </row>
    <row r="20" spans="1:36" ht="25.2" customHeight="1">
      <c r="C20" s="682"/>
      <c r="D20" s="684" t="s">
        <v>723</v>
      </c>
      <c r="E20" s="637" t="s">
        <v>711</v>
      </c>
      <c r="F20" s="638"/>
      <c r="G20" s="638"/>
      <c r="H20" s="638"/>
      <c r="I20" s="638"/>
      <c r="J20" s="639"/>
      <c r="K20" s="695"/>
      <c r="L20" s="696"/>
      <c r="M20" s="696"/>
      <c r="N20" s="696"/>
      <c r="O20" s="696"/>
      <c r="P20" s="696"/>
      <c r="Q20" s="696"/>
      <c r="R20" s="696"/>
      <c r="S20" s="696"/>
      <c r="T20" s="696"/>
      <c r="U20" s="696"/>
      <c r="V20" s="696"/>
      <c r="W20" s="696"/>
      <c r="X20" s="696"/>
      <c r="Y20" s="696"/>
      <c r="Z20" s="696"/>
      <c r="AA20" s="696"/>
      <c r="AB20" s="696"/>
      <c r="AC20" s="696"/>
      <c r="AD20" s="696"/>
      <c r="AE20" s="696"/>
      <c r="AF20" s="696"/>
      <c r="AG20" s="696"/>
      <c r="AH20" s="697"/>
    </row>
    <row r="21" spans="1:36" ht="25.2" customHeight="1">
      <c r="C21" s="682"/>
      <c r="D21" s="684"/>
      <c r="E21" s="626" t="s">
        <v>722</v>
      </c>
      <c r="F21" s="627"/>
      <c r="G21" s="627"/>
      <c r="H21" s="627"/>
      <c r="I21" s="627"/>
      <c r="J21" s="627"/>
      <c r="K21" s="627"/>
      <c r="L21" s="627"/>
      <c r="M21" s="627"/>
      <c r="N21" s="627"/>
      <c r="O21" s="627"/>
      <c r="P21" s="627"/>
      <c r="Q21" s="627"/>
      <c r="R21" s="628"/>
      <c r="S21" s="623">
        <f>SUM(S22:AD26)</f>
        <v>0</v>
      </c>
      <c r="T21" s="624"/>
      <c r="U21" s="624"/>
      <c r="V21" s="624"/>
      <c r="W21" s="624"/>
      <c r="X21" s="624"/>
      <c r="Y21" s="624"/>
      <c r="Z21" s="624"/>
      <c r="AA21" s="624"/>
      <c r="AB21" s="624"/>
      <c r="AC21" s="624"/>
      <c r="AD21" s="625"/>
      <c r="AE21" s="617" t="s">
        <v>714</v>
      </c>
      <c r="AF21" s="618"/>
      <c r="AG21" s="618"/>
      <c r="AH21" s="619"/>
    </row>
    <row r="22" spans="1:36" ht="25.2" customHeight="1">
      <c r="C22" s="682"/>
      <c r="D22" s="684"/>
      <c r="E22" s="195"/>
      <c r="F22" s="193"/>
      <c r="G22" s="670" t="s">
        <v>712</v>
      </c>
      <c r="H22" s="671"/>
      <c r="I22" s="671"/>
      <c r="J22" s="672"/>
      <c r="K22" s="632" t="s">
        <v>713</v>
      </c>
      <c r="L22" s="633"/>
      <c r="M22" s="633"/>
      <c r="N22" s="633"/>
      <c r="O22" s="633"/>
      <c r="P22" s="633"/>
      <c r="Q22" s="633"/>
      <c r="R22" s="634"/>
      <c r="S22" s="629"/>
      <c r="T22" s="630"/>
      <c r="U22" s="630"/>
      <c r="V22" s="630"/>
      <c r="W22" s="630"/>
      <c r="X22" s="630"/>
      <c r="Y22" s="630"/>
      <c r="Z22" s="630"/>
      <c r="AA22" s="630"/>
      <c r="AB22" s="630"/>
      <c r="AC22" s="630"/>
      <c r="AD22" s="631"/>
      <c r="AE22" s="617" t="s">
        <v>714</v>
      </c>
      <c r="AF22" s="618"/>
      <c r="AG22" s="618"/>
      <c r="AH22" s="619"/>
    </row>
    <row r="23" spans="1:36" ht="25.2" customHeight="1">
      <c r="B23" s="21"/>
      <c r="C23" s="682"/>
      <c r="D23" s="684"/>
      <c r="E23" s="195"/>
      <c r="F23" s="193"/>
      <c r="G23" s="673"/>
      <c r="H23" s="674"/>
      <c r="I23" s="674"/>
      <c r="J23" s="675"/>
      <c r="K23" s="635" t="s">
        <v>5</v>
      </c>
      <c r="L23" s="636"/>
      <c r="M23" s="636"/>
      <c r="N23" s="636"/>
      <c r="O23" s="636"/>
      <c r="P23" s="636"/>
      <c r="Q23" s="636"/>
      <c r="R23" s="636"/>
      <c r="S23" s="629"/>
      <c r="T23" s="630"/>
      <c r="U23" s="630"/>
      <c r="V23" s="630"/>
      <c r="W23" s="630"/>
      <c r="X23" s="630"/>
      <c r="Y23" s="630"/>
      <c r="Z23" s="630"/>
      <c r="AA23" s="630"/>
      <c r="AB23" s="630"/>
      <c r="AC23" s="630"/>
      <c r="AD23" s="631"/>
      <c r="AE23" s="617" t="s">
        <v>714</v>
      </c>
      <c r="AF23" s="618"/>
      <c r="AG23" s="618"/>
      <c r="AH23" s="619"/>
    </row>
    <row r="24" spans="1:36" ht="25.2" customHeight="1">
      <c r="B24" s="21"/>
      <c r="C24" s="682"/>
      <c r="D24" s="684"/>
      <c r="E24" s="195"/>
      <c r="F24" s="193"/>
      <c r="G24" s="673"/>
      <c r="H24" s="674"/>
      <c r="I24" s="674"/>
      <c r="J24" s="675"/>
      <c r="K24" s="632" t="s">
        <v>715</v>
      </c>
      <c r="L24" s="633"/>
      <c r="M24" s="633"/>
      <c r="N24" s="633"/>
      <c r="O24" s="633"/>
      <c r="P24" s="633"/>
      <c r="Q24" s="633"/>
      <c r="R24" s="634"/>
      <c r="S24" s="629"/>
      <c r="T24" s="630"/>
      <c r="U24" s="630"/>
      <c r="V24" s="630"/>
      <c r="W24" s="630"/>
      <c r="X24" s="630"/>
      <c r="Y24" s="630"/>
      <c r="Z24" s="630"/>
      <c r="AA24" s="630"/>
      <c r="AB24" s="630"/>
      <c r="AC24" s="630"/>
      <c r="AD24" s="631"/>
      <c r="AE24" s="617" t="s">
        <v>714</v>
      </c>
      <c r="AF24" s="618"/>
      <c r="AG24" s="618"/>
      <c r="AH24" s="619"/>
    </row>
    <row r="25" spans="1:36" ht="25.2" customHeight="1">
      <c r="C25" s="682"/>
      <c r="D25" s="684"/>
      <c r="E25" s="195"/>
      <c r="F25" s="193"/>
      <c r="G25" s="673"/>
      <c r="H25" s="674"/>
      <c r="I25" s="674"/>
      <c r="J25" s="675"/>
      <c r="K25" s="632" t="s">
        <v>6</v>
      </c>
      <c r="L25" s="633"/>
      <c r="M25" s="633"/>
      <c r="N25" s="633"/>
      <c r="O25" s="633"/>
      <c r="P25" s="633"/>
      <c r="Q25" s="633"/>
      <c r="R25" s="634"/>
      <c r="S25" s="629"/>
      <c r="T25" s="630"/>
      <c r="U25" s="630"/>
      <c r="V25" s="630"/>
      <c r="W25" s="630"/>
      <c r="X25" s="630"/>
      <c r="Y25" s="630"/>
      <c r="Z25" s="630"/>
      <c r="AA25" s="630"/>
      <c r="AB25" s="630"/>
      <c r="AC25" s="630"/>
      <c r="AD25" s="631"/>
      <c r="AE25" s="617" t="s">
        <v>714</v>
      </c>
      <c r="AF25" s="618"/>
      <c r="AG25" s="618"/>
      <c r="AH25" s="619"/>
    </row>
    <row r="26" spans="1:36" ht="25.2" customHeight="1" thickBot="1">
      <c r="C26" s="683"/>
      <c r="D26" s="685"/>
      <c r="E26" s="196"/>
      <c r="F26" s="194"/>
      <c r="G26" s="676"/>
      <c r="H26" s="677"/>
      <c r="I26" s="677"/>
      <c r="J26" s="678"/>
      <c r="K26" s="686" t="s">
        <v>7</v>
      </c>
      <c r="L26" s="687"/>
      <c r="M26" s="687"/>
      <c r="N26" s="687"/>
      <c r="O26" s="687"/>
      <c r="P26" s="687"/>
      <c r="Q26" s="687"/>
      <c r="R26" s="688"/>
      <c r="S26" s="689"/>
      <c r="T26" s="690"/>
      <c r="U26" s="690"/>
      <c r="V26" s="690"/>
      <c r="W26" s="690"/>
      <c r="X26" s="690"/>
      <c r="Y26" s="690"/>
      <c r="Z26" s="690"/>
      <c r="AA26" s="690"/>
      <c r="AB26" s="690"/>
      <c r="AC26" s="690"/>
      <c r="AD26" s="691"/>
      <c r="AE26" s="620" t="s">
        <v>714</v>
      </c>
      <c r="AF26" s="621"/>
      <c r="AG26" s="621"/>
      <c r="AH26" s="622"/>
    </row>
    <row r="27" spans="1:36" ht="15.6" customHeight="1">
      <c r="C27" s="18"/>
      <c r="D27" s="18"/>
      <c r="E27" s="18"/>
      <c r="F27" s="18"/>
      <c r="G27" s="18"/>
      <c r="H27" s="18"/>
      <c r="I27" s="18"/>
    </row>
    <row r="28" spans="1:36" s="134" customFormat="1" ht="23.7" customHeight="1" thickBot="1">
      <c r="A28" s="23"/>
      <c r="B28" s="160" t="s">
        <v>3</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3"/>
      <c r="AJ28" s="23"/>
    </row>
    <row r="29" spans="1:36" s="134" customFormat="1" ht="24.6" customHeight="1">
      <c r="A29" s="23"/>
      <c r="B29" s="23"/>
      <c r="C29" s="679" t="s">
        <v>716</v>
      </c>
      <c r="D29" s="615"/>
      <c r="E29" s="615"/>
      <c r="F29" s="615"/>
      <c r="G29" s="615"/>
      <c r="H29" s="615"/>
      <c r="I29" s="615"/>
      <c r="J29" s="615"/>
      <c r="K29" s="615"/>
      <c r="L29" s="615"/>
      <c r="M29" s="680"/>
      <c r="N29" s="614" t="s">
        <v>717</v>
      </c>
      <c r="O29" s="615"/>
      <c r="P29" s="615"/>
      <c r="Q29" s="615"/>
      <c r="R29" s="615"/>
      <c r="S29" s="615"/>
      <c r="T29" s="615"/>
      <c r="U29" s="615"/>
      <c r="V29" s="615"/>
      <c r="W29" s="615"/>
      <c r="X29" s="615"/>
      <c r="Y29" s="615"/>
      <c r="Z29" s="615"/>
      <c r="AA29" s="615"/>
      <c r="AB29" s="615"/>
      <c r="AC29" s="615"/>
      <c r="AD29" s="615"/>
      <c r="AE29" s="615"/>
      <c r="AF29" s="615"/>
      <c r="AG29" s="615"/>
      <c r="AH29" s="616"/>
      <c r="AI29" s="23"/>
      <c r="AJ29" s="23"/>
    </row>
    <row r="30" spans="1:36" s="134" customFormat="1" ht="40.950000000000003" customHeight="1">
      <c r="A30" s="23"/>
      <c r="B30" s="23"/>
      <c r="C30" s="599" t="s">
        <v>757</v>
      </c>
      <c r="D30" s="600"/>
      <c r="E30" s="600"/>
      <c r="F30" s="600"/>
      <c r="G30" s="600"/>
      <c r="H30" s="600"/>
      <c r="I30" s="600"/>
      <c r="J30" s="600"/>
      <c r="K30" s="600"/>
      <c r="L30" s="600"/>
      <c r="M30" s="601"/>
      <c r="N30" s="602" t="s">
        <v>758</v>
      </c>
      <c r="O30" s="600"/>
      <c r="P30" s="600"/>
      <c r="Q30" s="600"/>
      <c r="R30" s="600"/>
      <c r="S30" s="600"/>
      <c r="T30" s="600"/>
      <c r="U30" s="600"/>
      <c r="V30" s="600"/>
      <c r="W30" s="600"/>
      <c r="X30" s="600"/>
      <c r="Y30" s="600"/>
      <c r="Z30" s="600"/>
      <c r="AA30" s="600"/>
      <c r="AB30" s="600"/>
      <c r="AC30" s="600"/>
      <c r="AD30" s="600"/>
      <c r="AE30" s="600"/>
      <c r="AF30" s="600"/>
      <c r="AG30" s="600"/>
      <c r="AH30" s="603"/>
      <c r="AI30" s="23"/>
      <c r="AJ30" s="23"/>
    </row>
    <row r="31" spans="1:36" s="134" customFormat="1" ht="24" customHeight="1">
      <c r="A31" s="23"/>
      <c r="B31" s="23"/>
      <c r="C31" s="604"/>
      <c r="D31" s="605"/>
      <c r="E31" s="605"/>
      <c r="F31" s="605"/>
      <c r="G31" s="605"/>
      <c r="H31" s="605"/>
      <c r="I31" s="605"/>
      <c r="J31" s="605"/>
      <c r="K31" s="605"/>
      <c r="L31" s="605"/>
      <c r="M31" s="606"/>
      <c r="N31" s="607"/>
      <c r="O31" s="605"/>
      <c r="P31" s="605"/>
      <c r="Q31" s="605"/>
      <c r="R31" s="605"/>
      <c r="S31" s="605"/>
      <c r="T31" s="605"/>
      <c r="U31" s="605"/>
      <c r="V31" s="605"/>
      <c r="W31" s="605"/>
      <c r="X31" s="605"/>
      <c r="Y31" s="605"/>
      <c r="Z31" s="605"/>
      <c r="AA31" s="605"/>
      <c r="AB31" s="605"/>
      <c r="AC31" s="605"/>
      <c r="AD31" s="605"/>
      <c r="AE31" s="605"/>
      <c r="AF31" s="605"/>
      <c r="AG31" s="605"/>
      <c r="AH31" s="608"/>
      <c r="AI31" s="23"/>
      <c r="AJ31" s="23"/>
    </row>
    <row r="32" spans="1:36" s="134" customFormat="1" ht="24" customHeight="1">
      <c r="A32" s="23"/>
      <c r="B32" s="23"/>
      <c r="C32" s="604"/>
      <c r="D32" s="605"/>
      <c r="E32" s="605"/>
      <c r="F32" s="605"/>
      <c r="G32" s="605"/>
      <c r="H32" s="605"/>
      <c r="I32" s="605"/>
      <c r="J32" s="605"/>
      <c r="K32" s="605"/>
      <c r="L32" s="605"/>
      <c r="M32" s="606"/>
      <c r="N32" s="607"/>
      <c r="O32" s="605"/>
      <c r="P32" s="605"/>
      <c r="Q32" s="605"/>
      <c r="R32" s="605"/>
      <c r="S32" s="605"/>
      <c r="T32" s="605"/>
      <c r="U32" s="605"/>
      <c r="V32" s="605"/>
      <c r="W32" s="605"/>
      <c r="X32" s="605"/>
      <c r="Y32" s="605"/>
      <c r="Z32" s="605"/>
      <c r="AA32" s="605"/>
      <c r="AB32" s="605"/>
      <c r="AC32" s="605"/>
      <c r="AD32" s="605"/>
      <c r="AE32" s="605"/>
      <c r="AF32" s="605"/>
      <c r="AG32" s="605"/>
      <c r="AH32" s="608"/>
      <c r="AI32" s="23"/>
      <c r="AJ32" s="23"/>
    </row>
    <row r="33" spans="1:36" s="134" customFormat="1" ht="24" customHeight="1">
      <c r="A33" s="23"/>
      <c r="B33" s="23"/>
      <c r="C33" s="604"/>
      <c r="D33" s="605"/>
      <c r="E33" s="605"/>
      <c r="F33" s="605"/>
      <c r="G33" s="605"/>
      <c r="H33" s="605"/>
      <c r="I33" s="605"/>
      <c r="J33" s="605"/>
      <c r="K33" s="605"/>
      <c r="L33" s="605"/>
      <c r="M33" s="606"/>
      <c r="N33" s="607"/>
      <c r="O33" s="605"/>
      <c r="P33" s="605"/>
      <c r="Q33" s="605"/>
      <c r="R33" s="605"/>
      <c r="S33" s="605"/>
      <c r="T33" s="605"/>
      <c r="U33" s="605"/>
      <c r="V33" s="605"/>
      <c r="W33" s="605"/>
      <c r="X33" s="605"/>
      <c r="Y33" s="605"/>
      <c r="Z33" s="605"/>
      <c r="AA33" s="605"/>
      <c r="AB33" s="605"/>
      <c r="AC33" s="605"/>
      <c r="AD33" s="605"/>
      <c r="AE33" s="605"/>
      <c r="AF33" s="605"/>
      <c r="AG33" s="605"/>
      <c r="AH33" s="608"/>
      <c r="AI33" s="23"/>
      <c r="AJ33" s="23"/>
    </row>
    <row r="34" spans="1:36" s="134" customFormat="1" ht="24" customHeight="1" thickBot="1">
      <c r="A34" s="23"/>
      <c r="B34" s="23"/>
      <c r="C34" s="612"/>
      <c r="D34" s="610"/>
      <c r="E34" s="610"/>
      <c r="F34" s="610"/>
      <c r="G34" s="610"/>
      <c r="H34" s="610"/>
      <c r="I34" s="610"/>
      <c r="J34" s="610"/>
      <c r="K34" s="610"/>
      <c r="L34" s="610"/>
      <c r="M34" s="613"/>
      <c r="N34" s="609"/>
      <c r="O34" s="610"/>
      <c r="P34" s="610"/>
      <c r="Q34" s="610"/>
      <c r="R34" s="610"/>
      <c r="S34" s="610"/>
      <c r="T34" s="610"/>
      <c r="U34" s="610"/>
      <c r="V34" s="610"/>
      <c r="W34" s="610"/>
      <c r="X34" s="610"/>
      <c r="Y34" s="610"/>
      <c r="Z34" s="610"/>
      <c r="AA34" s="610"/>
      <c r="AB34" s="610"/>
      <c r="AC34" s="610"/>
      <c r="AD34" s="610"/>
      <c r="AE34" s="610"/>
      <c r="AF34" s="610"/>
      <c r="AG34" s="610"/>
      <c r="AH34" s="611"/>
      <c r="AI34" s="23"/>
      <c r="AJ34" s="23"/>
    </row>
    <row r="35" spans="1:36" s="134" customFormat="1" ht="15.6" customHeight="1">
      <c r="B35" s="199"/>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row>
    <row r="36" spans="1:36" s="134" customFormat="1" ht="24" customHeight="1" thickBot="1">
      <c r="B36" s="201" t="s">
        <v>718</v>
      </c>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row>
    <row r="37" spans="1:36" s="134" customFormat="1" ht="24" customHeight="1">
      <c r="C37" s="594" t="s">
        <v>719</v>
      </c>
      <c r="D37" s="595"/>
      <c r="E37" s="595"/>
      <c r="F37" s="595"/>
      <c r="G37" s="595"/>
      <c r="H37" s="595"/>
      <c r="I37" s="595"/>
      <c r="J37" s="595"/>
      <c r="K37" s="595"/>
      <c r="L37" s="595"/>
      <c r="M37" s="596"/>
      <c r="N37" s="597" t="s">
        <v>720</v>
      </c>
      <c r="O37" s="595"/>
      <c r="P37" s="595"/>
      <c r="Q37" s="595"/>
      <c r="R37" s="595"/>
      <c r="S37" s="595"/>
      <c r="T37" s="595"/>
      <c r="U37" s="595"/>
      <c r="V37" s="595"/>
      <c r="W37" s="595"/>
      <c r="X37" s="595"/>
      <c r="Y37" s="595"/>
      <c r="Z37" s="595"/>
      <c r="AA37" s="595"/>
      <c r="AB37" s="595"/>
      <c r="AC37" s="595"/>
      <c r="AD37" s="595"/>
      <c r="AE37" s="595"/>
      <c r="AF37" s="595"/>
      <c r="AG37" s="595"/>
      <c r="AH37" s="598"/>
    </row>
    <row r="38" spans="1:36" s="134" customFormat="1" ht="24" customHeight="1">
      <c r="A38" s="23"/>
      <c r="B38" s="23"/>
      <c r="C38" s="599" t="s">
        <v>759</v>
      </c>
      <c r="D38" s="600"/>
      <c r="E38" s="600"/>
      <c r="F38" s="600"/>
      <c r="G38" s="600"/>
      <c r="H38" s="600"/>
      <c r="I38" s="600"/>
      <c r="J38" s="600"/>
      <c r="K38" s="600"/>
      <c r="L38" s="600"/>
      <c r="M38" s="601"/>
      <c r="N38" s="602" t="s">
        <v>760</v>
      </c>
      <c r="O38" s="600"/>
      <c r="P38" s="600"/>
      <c r="Q38" s="600"/>
      <c r="R38" s="600"/>
      <c r="S38" s="600"/>
      <c r="T38" s="600"/>
      <c r="U38" s="600"/>
      <c r="V38" s="600"/>
      <c r="W38" s="600"/>
      <c r="X38" s="600"/>
      <c r="Y38" s="600"/>
      <c r="Z38" s="600"/>
      <c r="AA38" s="600"/>
      <c r="AB38" s="600"/>
      <c r="AC38" s="600"/>
      <c r="AD38" s="600"/>
      <c r="AE38" s="600"/>
      <c r="AF38" s="600"/>
      <c r="AG38" s="600"/>
      <c r="AH38" s="603"/>
      <c r="AI38" s="23"/>
      <c r="AJ38" s="23"/>
    </row>
    <row r="39" spans="1:36" ht="24" customHeight="1">
      <c r="B39" s="23"/>
      <c r="C39" s="604"/>
      <c r="D39" s="605"/>
      <c r="E39" s="605"/>
      <c r="F39" s="605"/>
      <c r="G39" s="605"/>
      <c r="H39" s="605"/>
      <c r="I39" s="605"/>
      <c r="J39" s="605"/>
      <c r="K39" s="605"/>
      <c r="L39" s="605"/>
      <c r="M39" s="606"/>
      <c r="N39" s="607"/>
      <c r="O39" s="605"/>
      <c r="P39" s="605"/>
      <c r="Q39" s="605"/>
      <c r="R39" s="605"/>
      <c r="S39" s="605"/>
      <c r="T39" s="605"/>
      <c r="U39" s="605"/>
      <c r="V39" s="605"/>
      <c r="W39" s="605"/>
      <c r="X39" s="605"/>
      <c r="Y39" s="605"/>
      <c r="Z39" s="605"/>
      <c r="AA39" s="605"/>
      <c r="AB39" s="605"/>
      <c r="AC39" s="605"/>
      <c r="AD39" s="605"/>
      <c r="AE39" s="605"/>
      <c r="AF39" s="605"/>
      <c r="AG39" s="605"/>
      <c r="AH39" s="608"/>
    </row>
    <row r="40" spans="1:36" ht="24" customHeight="1">
      <c r="B40" s="23"/>
      <c r="C40" s="604"/>
      <c r="D40" s="605"/>
      <c r="E40" s="605"/>
      <c r="F40" s="605"/>
      <c r="G40" s="605"/>
      <c r="H40" s="605"/>
      <c r="I40" s="605"/>
      <c r="J40" s="605"/>
      <c r="K40" s="605"/>
      <c r="L40" s="605"/>
      <c r="M40" s="606"/>
      <c r="N40" s="607"/>
      <c r="O40" s="605"/>
      <c r="P40" s="605"/>
      <c r="Q40" s="605"/>
      <c r="R40" s="605"/>
      <c r="S40" s="605"/>
      <c r="T40" s="605"/>
      <c r="U40" s="605"/>
      <c r="V40" s="605"/>
      <c r="W40" s="605"/>
      <c r="X40" s="605"/>
      <c r="Y40" s="605"/>
      <c r="Z40" s="605"/>
      <c r="AA40" s="605"/>
      <c r="AB40" s="605"/>
      <c r="AC40" s="605"/>
      <c r="AD40" s="605"/>
      <c r="AE40" s="605"/>
      <c r="AF40" s="605"/>
      <c r="AG40" s="605"/>
      <c r="AH40" s="608"/>
    </row>
    <row r="41" spans="1:36" ht="24" customHeight="1">
      <c r="B41" s="23"/>
      <c r="C41" s="604"/>
      <c r="D41" s="605"/>
      <c r="E41" s="605"/>
      <c r="F41" s="605"/>
      <c r="G41" s="605"/>
      <c r="H41" s="605"/>
      <c r="I41" s="605"/>
      <c r="J41" s="605"/>
      <c r="K41" s="605"/>
      <c r="L41" s="605"/>
      <c r="M41" s="606"/>
      <c r="N41" s="607"/>
      <c r="O41" s="605"/>
      <c r="P41" s="605"/>
      <c r="Q41" s="605"/>
      <c r="R41" s="605"/>
      <c r="S41" s="605"/>
      <c r="T41" s="605"/>
      <c r="U41" s="605"/>
      <c r="V41" s="605"/>
      <c r="W41" s="605"/>
      <c r="X41" s="605"/>
      <c r="Y41" s="605"/>
      <c r="Z41" s="605"/>
      <c r="AA41" s="605"/>
      <c r="AB41" s="605"/>
      <c r="AC41" s="605"/>
      <c r="AD41" s="605"/>
      <c r="AE41" s="605"/>
      <c r="AF41" s="605"/>
      <c r="AG41" s="605"/>
      <c r="AH41" s="608"/>
    </row>
    <row r="42" spans="1:36" ht="24" customHeight="1">
      <c r="B42" s="23"/>
      <c r="C42" s="604"/>
      <c r="D42" s="605"/>
      <c r="E42" s="605"/>
      <c r="F42" s="605"/>
      <c r="G42" s="605"/>
      <c r="H42" s="605"/>
      <c r="I42" s="605"/>
      <c r="J42" s="605"/>
      <c r="K42" s="605"/>
      <c r="L42" s="605"/>
      <c r="M42" s="606"/>
      <c r="N42" s="607"/>
      <c r="O42" s="605"/>
      <c r="P42" s="605"/>
      <c r="Q42" s="605"/>
      <c r="R42" s="605"/>
      <c r="S42" s="605"/>
      <c r="T42" s="605"/>
      <c r="U42" s="605"/>
      <c r="V42" s="605"/>
      <c r="W42" s="605"/>
      <c r="X42" s="605"/>
      <c r="Y42" s="605"/>
      <c r="Z42" s="605"/>
      <c r="AA42" s="605"/>
      <c r="AB42" s="605"/>
      <c r="AC42" s="605"/>
      <c r="AD42" s="605"/>
      <c r="AE42" s="605"/>
      <c r="AF42" s="605"/>
      <c r="AG42" s="605"/>
      <c r="AH42" s="608"/>
    </row>
    <row r="43" spans="1:36" ht="24" customHeight="1">
      <c r="B43" s="23"/>
      <c r="C43" s="604"/>
      <c r="D43" s="605"/>
      <c r="E43" s="605"/>
      <c r="F43" s="605"/>
      <c r="G43" s="605"/>
      <c r="H43" s="605"/>
      <c r="I43" s="605"/>
      <c r="J43" s="605"/>
      <c r="K43" s="605"/>
      <c r="L43" s="605"/>
      <c r="M43" s="606"/>
      <c r="N43" s="607"/>
      <c r="O43" s="605"/>
      <c r="P43" s="605"/>
      <c r="Q43" s="605"/>
      <c r="R43" s="605"/>
      <c r="S43" s="605"/>
      <c r="T43" s="605"/>
      <c r="U43" s="605"/>
      <c r="V43" s="605"/>
      <c r="W43" s="605"/>
      <c r="X43" s="605"/>
      <c r="Y43" s="605"/>
      <c r="Z43" s="605"/>
      <c r="AA43" s="605"/>
      <c r="AB43" s="605"/>
      <c r="AC43" s="605"/>
      <c r="AD43" s="605"/>
      <c r="AE43" s="605"/>
      <c r="AF43" s="605"/>
      <c r="AG43" s="605"/>
      <c r="AH43" s="608"/>
    </row>
    <row r="44" spans="1:36" ht="24" customHeight="1" thickBot="1">
      <c r="B44" s="23"/>
      <c r="C44" s="612"/>
      <c r="D44" s="610"/>
      <c r="E44" s="610"/>
      <c r="F44" s="610"/>
      <c r="G44" s="610"/>
      <c r="H44" s="610"/>
      <c r="I44" s="610"/>
      <c r="J44" s="610"/>
      <c r="K44" s="610"/>
      <c r="L44" s="610"/>
      <c r="M44" s="613"/>
      <c r="N44" s="609"/>
      <c r="O44" s="610"/>
      <c r="P44" s="610"/>
      <c r="Q44" s="610"/>
      <c r="R44" s="610"/>
      <c r="S44" s="610"/>
      <c r="T44" s="610"/>
      <c r="U44" s="610"/>
      <c r="V44" s="610"/>
      <c r="W44" s="610"/>
      <c r="X44" s="610"/>
      <c r="Y44" s="610"/>
      <c r="Z44" s="610"/>
      <c r="AA44" s="610"/>
      <c r="AB44" s="610"/>
      <c r="AC44" s="610"/>
      <c r="AD44" s="610"/>
      <c r="AE44" s="610"/>
      <c r="AF44" s="610"/>
      <c r="AG44" s="610"/>
      <c r="AH44" s="611"/>
    </row>
    <row r="45" spans="1:36" ht="17.7" customHeight="1">
      <c r="C45" s="160" t="s">
        <v>721</v>
      </c>
    </row>
    <row r="46" spans="1:36" ht="12" customHeight="1"/>
    <row r="47" spans="1:36" ht="12" customHeight="1"/>
    <row r="48" spans="1:36" ht="12" customHeight="1">
      <c r="C48" s="15"/>
      <c r="D48" s="15"/>
      <c r="E48" s="15"/>
      <c r="F48" s="15"/>
      <c r="G48" s="15"/>
      <c r="H48" s="15"/>
      <c r="I48" s="15"/>
    </row>
    <row r="49" spans="4:9" ht="12" customHeight="1">
      <c r="D49" s="15"/>
      <c r="E49" s="15"/>
      <c r="F49" s="15"/>
      <c r="G49" s="15"/>
      <c r="H49" s="15"/>
      <c r="I49" s="15"/>
    </row>
    <row r="50" spans="4:9" ht="12" customHeight="1"/>
    <row r="51" spans="4:9" ht="12" customHeight="1"/>
    <row r="52" spans="4:9" ht="12" customHeight="1"/>
    <row r="53" spans="4:9" ht="12" customHeight="1"/>
    <row r="54" spans="4:9" ht="12" customHeight="1"/>
    <row r="55" spans="4:9" ht="12" customHeight="1"/>
    <row r="56" spans="4:9" ht="12" customHeight="1"/>
    <row r="57" spans="4:9" ht="12" customHeight="1"/>
    <row r="58" spans="4:9" ht="12" customHeight="1"/>
    <row r="59" spans="4:9" ht="12" customHeight="1"/>
    <row r="60" spans="4:9" ht="12" customHeight="1"/>
    <row r="61" spans="4:9" ht="12" customHeight="1"/>
    <row r="62" spans="4:9" ht="12" customHeight="1"/>
    <row r="63" spans="4:9" ht="12" customHeight="1"/>
    <row r="64" spans="4:9"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sheetData>
  <sheetProtection algorithmName="SHA-512" hashValue="pxh3tL4h3rEGc+bnxoAV68+oS15jwu4kwdNXdRAdojqoMS/y1Qpxox1hKiH13rVDJ0Lfm61tdfazdZgqqQKEhw==" saltValue="Oh5azv/e1ohmz4LgJRI6qA==" spinCount="100000" sheet="1" scenarios="1" formatRows="0"/>
  <mergeCells count="67">
    <mergeCell ref="E20:J20"/>
    <mergeCell ref="S23:AD23"/>
    <mergeCell ref="C44:M44"/>
    <mergeCell ref="G22:J26"/>
    <mergeCell ref="C29:M29"/>
    <mergeCell ref="C18:C26"/>
    <mergeCell ref="D20:D26"/>
    <mergeCell ref="K24:R24"/>
    <mergeCell ref="K25:R25"/>
    <mergeCell ref="K26:R26"/>
    <mergeCell ref="S26:AD26"/>
    <mergeCell ref="S25:AD25"/>
    <mergeCell ref="S24:AD24"/>
    <mergeCell ref="D19:J19"/>
    <mergeCell ref="K19:AH19"/>
    <mergeCell ref="K20:AH20"/>
    <mergeCell ref="AD2:AJ2"/>
    <mergeCell ref="B7:AI8"/>
    <mergeCell ref="C15:J15"/>
    <mergeCell ref="C16:J16"/>
    <mergeCell ref="C17:J17"/>
    <mergeCell ref="D2:I2"/>
    <mergeCell ref="Q10:AC10"/>
    <mergeCell ref="AD10:AH10"/>
    <mergeCell ref="Q11:AH12"/>
    <mergeCell ref="D18:J18"/>
    <mergeCell ref="K18:AH18"/>
    <mergeCell ref="K15:AH15"/>
    <mergeCell ref="K16:AH16"/>
    <mergeCell ref="K17:AH17"/>
    <mergeCell ref="N29:AH29"/>
    <mergeCell ref="C30:M30"/>
    <mergeCell ref="AE25:AH25"/>
    <mergeCell ref="AE26:AH26"/>
    <mergeCell ref="S21:AD21"/>
    <mergeCell ref="AE21:AH21"/>
    <mergeCell ref="E21:R21"/>
    <mergeCell ref="S22:AD22"/>
    <mergeCell ref="K22:R22"/>
    <mergeCell ref="AE22:AH22"/>
    <mergeCell ref="AE23:AH23"/>
    <mergeCell ref="AE24:AH24"/>
    <mergeCell ref="K23:R23"/>
    <mergeCell ref="C33:M33"/>
    <mergeCell ref="C34:M34"/>
    <mergeCell ref="N30:AH30"/>
    <mergeCell ref="N33:AH33"/>
    <mergeCell ref="N34:AH34"/>
    <mergeCell ref="C32:M32"/>
    <mergeCell ref="N32:AH32"/>
    <mergeCell ref="C31:M31"/>
    <mergeCell ref="N31:AH31"/>
    <mergeCell ref="N44:AH44"/>
    <mergeCell ref="C42:M42"/>
    <mergeCell ref="N42:AH42"/>
    <mergeCell ref="C39:M39"/>
    <mergeCell ref="N39:AH39"/>
    <mergeCell ref="C41:M41"/>
    <mergeCell ref="N41:AH41"/>
    <mergeCell ref="C40:M40"/>
    <mergeCell ref="N40:AH40"/>
    <mergeCell ref="C37:M37"/>
    <mergeCell ref="N37:AH37"/>
    <mergeCell ref="C38:M38"/>
    <mergeCell ref="N38:AH38"/>
    <mergeCell ref="C43:M43"/>
    <mergeCell ref="N43:AH43"/>
  </mergeCells>
  <phoneticPr fontId="2"/>
  <conditionalFormatting sqref="D2 AD2 K15:AH20 S21:AD26 C30:AH34 C38:AH44">
    <cfRule type="expression" dxfId="60" priority="25">
      <formula>$CB$3=TRUE</formula>
    </cfRule>
  </conditionalFormatting>
  <conditionalFormatting sqref="Q11">
    <cfRule type="expression" dxfId="59" priority="1">
      <formula>$AD$10=""</formula>
    </cfRule>
    <cfRule type="expression" dxfId="58" priority="2">
      <formula>$AD$10="2021～2023年"</formula>
    </cfRule>
    <cfRule type="expression" dxfId="57" priority="3">
      <formula>$AD$10="2023年のみ"</formula>
    </cfRule>
  </conditionalFormatting>
  <dataValidations count="4">
    <dataValidation allowBlank="1" showDropDown="1" showInputMessage="1" showErrorMessage="1" sqref="B23" xr:uid="{00000000-0002-0000-0100-000000000000}"/>
    <dataValidation type="list" allowBlank="1" showInputMessage="1" showErrorMessage="1" sqref="K18:AH18" xr:uid="{00000000-0002-0000-0100-000001000000}">
      <formula1>"工場,事業場"</formula1>
    </dataValidation>
    <dataValidation type="list" allowBlank="1" showInputMessage="1" showErrorMessage="1" sqref="K19:AH19" xr:uid="{00000000-0002-0000-0100-000002000000}">
      <formula1>産業分類</formula1>
    </dataValidation>
    <dataValidation type="list" allowBlank="1" showInputMessage="1" showErrorMessage="1" sqref="AD10:AH10" xr:uid="{7D4189E0-4C8F-435F-85AB-8E9462CF4559}">
      <formula1>"令和3年～令和5年,令和5年のみ"</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36</xdr:col>
                    <xdr:colOff>0</xdr:colOff>
                    <xdr:row>5</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cols>
    <col min="1" max="37" width="2.5" style="2" customWidth="1"/>
    <col min="38" max="52" width="8.69921875" style="2"/>
    <col min="53" max="53" width="0" style="2" hidden="1" customWidth="1"/>
    <col min="54" max="16384" width="8.69921875" style="2"/>
  </cols>
  <sheetData>
    <row r="1" spans="1:53" ht="12" customHeight="1">
      <c r="A1" s="3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53" ht="14.4">
      <c r="A2" s="29"/>
      <c r="B2" s="36" t="s">
        <v>399</v>
      </c>
      <c r="C2" s="37" t="s">
        <v>398</v>
      </c>
      <c r="D2" s="37"/>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row>
    <row r="3" spans="1:53" ht="12" hidden="1" customHeight="1">
      <c r="A3" s="29"/>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row>
    <row r="4" spans="1:53" ht="12" hidden="1" customHeight="1">
      <c r="A4" s="29"/>
      <c r="B4" s="739"/>
      <c r="C4" s="739"/>
      <c r="D4" s="739"/>
      <c r="E4" s="739"/>
      <c r="F4" s="739"/>
      <c r="G4" s="739"/>
      <c r="H4" s="731"/>
      <c r="I4" s="731"/>
      <c r="J4" s="743"/>
      <c r="K4" s="743"/>
      <c r="L4" s="743"/>
      <c r="M4" s="743"/>
      <c r="N4" s="745"/>
      <c r="O4" s="745"/>
      <c r="P4" s="745"/>
      <c r="Q4" s="745"/>
      <c r="R4" s="745"/>
      <c r="S4" s="745"/>
      <c r="T4" s="745"/>
      <c r="U4" s="745"/>
      <c r="V4" s="745"/>
      <c r="W4" s="745"/>
      <c r="X4" s="745"/>
      <c r="Y4" s="745"/>
      <c r="Z4" s="745"/>
      <c r="AA4" s="745"/>
      <c r="AB4" s="745"/>
      <c r="AC4" s="745"/>
      <c r="AD4" s="745"/>
      <c r="AE4" s="745"/>
      <c r="AF4" s="745"/>
      <c r="AG4" s="745"/>
      <c r="AH4" s="745"/>
      <c r="AI4" s="745"/>
      <c r="AJ4" s="745"/>
      <c r="AK4" s="25"/>
    </row>
    <row r="5" spans="1:53" ht="12" customHeight="1" thickBot="1">
      <c r="A5" s="29"/>
      <c r="B5" s="740"/>
      <c r="C5" s="740"/>
      <c r="D5" s="740"/>
      <c r="E5" s="740"/>
      <c r="F5" s="740"/>
      <c r="G5" s="740"/>
      <c r="H5" s="732"/>
      <c r="I5" s="732"/>
      <c r="J5" s="744"/>
      <c r="K5" s="744"/>
      <c r="L5" s="744"/>
      <c r="M5" s="744"/>
      <c r="N5" s="746"/>
      <c r="O5" s="746"/>
      <c r="P5" s="746"/>
      <c r="Q5" s="746"/>
      <c r="R5" s="746"/>
      <c r="S5" s="746"/>
      <c r="T5" s="746"/>
      <c r="U5" s="746"/>
      <c r="V5" s="746"/>
      <c r="W5" s="746"/>
      <c r="X5" s="746"/>
      <c r="Y5" s="746"/>
      <c r="Z5" s="746"/>
      <c r="AA5" s="746"/>
      <c r="AB5" s="746"/>
      <c r="AC5" s="746"/>
      <c r="AD5" s="746"/>
      <c r="AE5" s="746"/>
      <c r="AF5" s="746"/>
      <c r="AG5" s="746"/>
      <c r="AH5" s="746"/>
      <c r="AI5" s="746"/>
      <c r="AJ5" s="746"/>
      <c r="AK5" s="25"/>
      <c r="BA5" s="123" t="s">
        <v>614</v>
      </c>
    </row>
    <row r="6" spans="1:53" ht="18.600000000000001" customHeight="1" thickBot="1">
      <c r="A6" s="29"/>
      <c r="B6" s="730" t="s">
        <v>400</v>
      </c>
      <c r="C6" s="725"/>
      <c r="D6" s="725"/>
      <c r="E6" s="725"/>
      <c r="F6" s="725"/>
      <c r="G6" s="725"/>
      <c r="H6" s="726"/>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39"/>
      <c r="AK6" s="25"/>
      <c r="BA6" s="233" t="b">
        <v>0</v>
      </c>
    </row>
    <row r="7" spans="1:53" ht="12" customHeight="1">
      <c r="A7" s="29"/>
      <c r="B7" s="43"/>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40"/>
      <c r="AK7" s="25"/>
    </row>
    <row r="8" spans="1:53" ht="12" customHeight="1">
      <c r="A8" s="29"/>
      <c r="B8" s="43"/>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40"/>
      <c r="AK8" s="25"/>
    </row>
    <row r="9" spans="1:53" ht="12" customHeight="1">
      <c r="A9" s="29"/>
      <c r="B9" s="43"/>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40"/>
      <c r="AK9" s="25"/>
    </row>
    <row r="10" spans="1:53" ht="12" customHeight="1">
      <c r="A10" s="29"/>
      <c r="B10" s="43"/>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40"/>
      <c r="AK10" s="25"/>
    </row>
    <row r="11" spans="1:53" ht="12" customHeight="1">
      <c r="A11" s="29"/>
      <c r="B11" s="43"/>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40"/>
      <c r="AK11" s="25"/>
    </row>
    <row r="12" spans="1:53" ht="12" customHeight="1">
      <c r="A12" s="29"/>
      <c r="B12" s="43"/>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40"/>
      <c r="AK12" s="25"/>
    </row>
    <row r="13" spans="1:53" ht="12" customHeight="1">
      <c r="A13" s="29"/>
      <c r="B13" s="43"/>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40"/>
      <c r="AK13" s="25"/>
    </row>
    <row r="14" spans="1:53" ht="12" customHeight="1">
      <c r="A14" s="29"/>
      <c r="B14" s="43"/>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40"/>
      <c r="AK14" s="25"/>
    </row>
    <row r="15" spans="1:53" ht="12" customHeight="1">
      <c r="A15" s="29"/>
      <c r="B15" s="43"/>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40"/>
      <c r="AK15" s="25"/>
    </row>
    <row r="16" spans="1:53" ht="12" customHeight="1">
      <c r="A16" s="29"/>
      <c r="B16" s="43"/>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40"/>
      <c r="AK16" s="25"/>
    </row>
    <row r="17" spans="1:37" ht="12" customHeight="1">
      <c r="A17" s="29"/>
      <c r="B17" s="43"/>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40"/>
      <c r="AK17" s="25"/>
    </row>
    <row r="18" spans="1:37" ht="12" customHeight="1">
      <c r="A18" s="29"/>
      <c r="B18" s="43"/>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40"/>
      <c r="AK18" s="25"/>
    </row>
    <row r="19" spans="1:37" ht="12" customHeight="1">
      <c r="A19" s="29"/>
      <c r="B19" s="43"/>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40"/>
      <c r="AK19" s="25"/>
    </row>
    <row r="20" spans="1:37" ht="12" customHeight="1">
      <c r="A20" s="29"/>
      <c r="B20" s="43"/>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40"/>
      <c r="AK20" s="25"/>
    </row>
    <row r="21" spans="1:37" ht="12" customHeight="1">
      <c r="A21" s="29"/>
      <c r="B21" s="43"/>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40"/>
      <c r="AK21" s="25"/>
    </row>
    <row r="22" spans="1:37" ht="12" customHeight="1">
      <c r="A22" s="29"/>
      <c r="B22" s="43"/>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40"/>
      <c r="AK22" s="25"/>
    </row>
    <row r="23" spans="1:37" ht="12" customHeight="1">
      <c r="A23" s="29"/>
      <c r="B23" s="43"/>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40"/>
      <c r="AK23" s="25"/>
    </row>
    <row r="24" spans="1:37" ht="12" customHeight="1">
      <c r="A24" s="29"/>
      <c r="B24" s="43"/>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40"/>
      <c r="AK24" s="25"/>
    </row>
    <row r="25" spans="1:37" ht="12" customHeight="1">
      <c r="A25" s="29"/>
      <c r="B25" s="43"/>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40"/>
      <c r="AK25" s="25"/>
    </row>
    <row r="26" spans="1:37" ht="12" customHeight="1">
      <c r="A26" s="29"/>
      <c r="B26" s="43"/>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40"/>
      <c r="AK26" s="25"/>
    </row>
    <row r="27" spans="1:37" ht="12" customHeight="1">
      <c r="A27" s="29"/>
      <c r="B27" s="43"/>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40"/>
      <c r="AK27" s="25"/>
    </row>
    <row r="28" spans="1:37" ht="12" customHeight="1">
      <c r="A28" s="29"/>
      <c r="B28" s="43"/>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40"/>
      <c r="AK28" s="25"/>
    </row>
    <row r="29" spans="1:37" ht="12" customHeight="1">
      <c r="A29" s="29"/>
      <c r="B29" s="43"/>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40"/>
      <c r="AK29" s="25"/>
    </row>
    <row r="30" spans="1:37" ht="12" customHeight="1">
      <c r="A30" s="29"/>
      <c r="B30" s="43"/>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40"/>
      <c r="AK30" s="25"/>
    </row>
    <row r="31" spans="1:37" ht="12" customHeight="1">
      <c r="A31" s="29"/>
      <c r="B31" s="43"/>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40"/>
      <c r="AK31" s="25"/>
    </row>
    <row r="32" spans="1:37" ht="12" customHeight="1">
      <c r="A32" s="29"/>
      <c r="B32" s="43"/>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40"/>
      <c r="AK32" s="25"/>
    </row>
    <row r="33" spans="1:37" ht="12" customHeight="1">
      <c r="A33" s="29"/>
      <c r="B33" s="43"/>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40"/>
      <c r="AK33" s="25"/>
    </row>
    <row r="34" spans="1:37" ht="12" customHeight="1">
      <c r="A34" s="29"/>
      <c r="B34" s="43"/>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40"/>
      <c r="AK34" s="25"/>
    </row>
    <row r="35" spans="1:37" ht="12" customHeight="1">
      <c r="A35" s="29"/>
      <c r="B35" s="43"/>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40"/>
      <c r="AK35" s="25"/>
    </row>
    <row r="36" spans="1:37" ht="12" customHeight="1">
      <c r="A36" s="29"/>
      <c r="B36" s="43"/>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40"/>
      <c r="AK36" s="25"/>
    </row>
    <row r="37" spans="1:37" ht="12" customHeight="1">
      <c r="A37" s="29"/>
      <c r="B37" s="43"/>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40"/>
      <c r="AK37" s="25"/>
    </row>
    <row r="38" spans="1:37" ht="12" customHeight="1">
      <c r="A38" s="29"/>
      <c r="B38" s="43"/>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40"/>
      <c r="AK38" s="25"/>
    </row>
    <row r="39" spans="1:37" ht="12" customHeight="1">
      <c r="A39" s="29"/>
      <c r="B39" s="43"/>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40"/>
      <c r="AK39" s="25"/>
    </row>
    <row r="40" spans="1:37" ht="12" customHeight="1">
      <c r="A40" s="29"/>
      <c r="B40" s="43"/>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40"/>
      <c r="AK40" s="25"/>
    </row>
    <row r="41" spans="1:37" ht="12" customHeight="1">
      <c r="A41" s="29"/>
      <c r="B41" s="43"/>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40"/>
      <c r="AK41" s="25"/>
    </row>
    <row r="42" spans="1:37" ht="12" customHeight="1">
      <c r="A42" s="29"/>
      <c r="B42" s="43"/>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40"/>
      <c r="AK42" s="25"/>
    </row>
    <row r="43" spans="1:37" ht="12" customHeight="1">
      <c r="A43" s="29"/>
      <c r="B43" s="43"/>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40"/>
      <c r="AK43" s="25"/>
    </row>
    <row r="44" spans="1:37" ht="12" customHeight="1">
      <c r="A44" s="29"/>
      <c r="B44" s="43"/>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40"/>
      <c r="AK44" s="25"/>
    </row>
    <row r="45" spans="1:37" ht="12" customHeight="1">
      <c r="A45" s="29"/>
      <c r="B45" s="43"/>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40"/>
      <c r="AK45" s="25"/>
    </row>
    <row r="46" spans="1:37" ht="12" customHeight="1">
      <c r="A46" s="29"/>
      <c r="B46" s="43"/>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40"/>
      <c r="AK46" s="25"/>
    </row>
    <row r="47" spans="1:37" ht="12" customHeight="1">
      <c r="A47" s="29"/>
      <c r="B47" s="43"/>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40"/>
      <c r="AK47" s="25"/>
    </row>
    <row r="48" spans="1:37" ht="12" customHeight="1">
      <c r="A48" s="29"/>
      <c r="B48" s="43"/>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40"/>
      <c r="AK48" s="25"/>
    </row>
    <row r="49" spans="1:37" ht="12" customHeight="1" thickBot="1">
      <c r="A49" s="29"/>
      <c r="B49" s="44"/>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2"/>
      <c r="AK49" s="25"/>
    </row>
    <row r="50" spans="1:37" ht="12" customHeight="1">
      <c r="A50" s="29"/>
      <c r="B50" s="733" t="s">
        <v>392</v>
      </c>
      <c r="C50" s="734"/>
      <c r="D50" s="734"/>
      <c r="E50" s="734"/>
      <c r="F50" s="734"/>
      <c r="G50" s="734"/>
      <c r="H50" s="734"/>
      <c r="I50" s="735"/>
      <c r="J50" s="741" t="s">
        <v>761</v>
      </c>
      <c r="K50" s="741"/>
      <c r="L50" s="741"/>
      <c r="M50" s="741"/>
      <c r="N50" s="741"/>
      <c r="O50" s="741"/>
      <c r="P50" s="741"/>
      <c r="Q50" s="741"/>
      <c r="R50" s="741"/>
      <c r="S50" s="741"/>
      <c r="T50" s="741"/>
      <c r="U50" s="741"/>
      <c r="V50" s="741"/>
      <c r="W50" s="741"/>
      <c r="X50" s="741"/>
      <c r="Y50" s="741"/>
      <c r="Z50" s="741"/>
      <c r="AA50" s="741"/>
      <c r="AB50" s="741"/>
      <c r="AC50" s="741"/>
      <c r="AD50" s="741"/>
      <c r="AE50" s="741"/>
      <c r="AF50" s="741"/>
      <c r="AG50" s="741"/>
      <c r="AH50" s="741"/>
      <c r="AI50" s="741"/>
      <c r="AJ50" s="742"/>
      <c r="AK50" s="25"/>
    </row>
    <row r="51" spans="1:37" ht="12" customHeight="1">
      <c r="A51" s="29"/>
      <c r="B51" s="736"/>
      <c r="C51" s="737"/>
      <c r="D51" s="737"/>
      <c r="E51" s="737"/>
      <c r="F51" s="737"/>
      <c r="G51" s="737"/>
      <c r="H51" s="737"/>
      <c r="I51" s="738"/>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717"/>
      <c r="AK51" s="25"/>
    </row>
    <row r="52" spans="1:37" ht="37.950000000000003" customHeight="1">
      <c r="A52" s="29"/>
      <c r="B52" s="747" t="s">
        <v>393</v>
      </c>
      <c r="C52" s="748"/>
      <c r="D52" s="748"/>
      <c r="E52" s="748"/>
      <c r="F52" s="748"/>
      <c r="G52" s="748"/>
      <c r="H52" s="748"/>
      <c r="I52" s="749"/>
      <c r="J52" s="716" t="s">
        <v>762</v>
      </c>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7"/>
      <c r="AK52" s="25"/>
    </row>
    <row r="53" spans="1:37" ht="37.950000000000003" customHeight="1">
      <c r="A53" s="29"/>
      <c r="B53" s="736"/>
      <c r="C53" s="737"/>
      <c r="D53" s="737"/>
      <c r="E53" s="737"/>
      <c r="F53" s="737"/>
      <c r="G53" s="737"/>
      <c r="H53" s="737"/>
      <c r="I53" s="738"/>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6"/>
      <c r="AJ53" s="717"/>
      <c r="AK53" s="25"/>
    </row>
    <row r="54" spans="1:37" ht="15" customHeight="1">
      <c r="A54" s="29"/>
      <c r="B54" s="758" t="s">
        <v>616</v>
      </c>
      <c r="C54" s="759"/>
      <c r="D54" s="759"/>
      <c r="E54" s="755"/>
      <c r="F54" s="754" t="s">
        <v>699</v>
      </c>
      <c r="G54" s="755"/>
      <c r="H54" s="750" t="s">
        <v>763</v>
      </c>
      <c r="I54" s="751"/>
      <c r="J54" s="714" t="s">
        <v>394</v>
      </c>
      <c r="K54" s="714"/>
      <c r="L54" s="714"/>
      <c r="M54" s="714"/>
      <c r="N54" s="712"/>
      <c r="O54" s="712"/>
      <c r="P54" s="712"/>
      <c r="Q54" s="712"/>
      <c r="R54" s="712"/>
      <c r="S54" s="712"/>
      <c r="T54" s="712"/>
      <c r="U54" s="712"/>
      <c r="V54" s="712"/>
      <c r="W54" s="712"/>
      <c r="X54" s="712"/>
      <c r="Y54" s="712"/>
      <c r="Z54" s="712"/>
      <c r="AA54" s="712"/>
      <c r="AB54" s="712"/>
      <c r="AC54" s="712"/>
      <c r="AD54" s="712"/>
      <c r="AE54" s="712"/>
      <c r="AF54" s="712"/>
      <c r="AG54" s="712"/>
      <c r="AH54" s="712"/>
      <c r="AI54" s="712"/>
      <c r="AJ54" s="713"/>
      <c r="AK54" s="25"/>
    </row>
    <row r="55" spans="1:37" ht="15" customHeight="1">
      <c r="A55" s="29"/>
      <c r="B55" s="760"/>
      <c r="C55" s="761"/>
      <c r="D55" s="761"/>
      <c r="E55" s="762"/>
      <c r="F55" s="756"/>
      <c r="G55" s="757"/>
      <c r="H55" s="752"/>
      <c r="I55" s="753"/>
      <c r="J55" s="714"/>
      <c r="K55" s="714"/>
      <c r="L55" s="714"/>
      <c r="M55" s="714"/>
      <c r="N55" s="712"/>
      <c r="O55" s="712"/>
      <c r="P55" s="712"/>
      <c r="Q55" s="712"/>
      <c r="R55" s="712"/>
      <c r="S55" s="712"/>
      <c r="T55" s="712"/>
      <c r="U55" s="712"/>
      <c r="V55" s="712"/>
      <c r="W55" s="712"/>
      <c r="X55" s="712"/>
      <c r="Y55" s="712"/>
      <c r="Z55" s="712"/>
      <c r="AA55" s="712"/>
      <c r="AB55" s="712"/>
      <c r="AC55" s="712"/>
      <c r="AD55" s="712"/>
      <c r="AE55" s="712"/>
      <c r="AF55" s="712"/>
      <c r="AG55" s="712"/>
      <c r="AH55" s="712"/>
      <c r="AI55" s="712"/>
      <c r="AJ55" s="713"/>
      <c r="AK55" s="25"/>
    </row>
    <row r="56" spans="1:37" ht="15" customHeight="1">
      <c r="A56" s="29"/>
      <c r="B56" s="760"/>
      <c r="C56" s="761"/>
      <c r="D56" s="761"/>
      <c r="E56" s="762"/>
      <c r="F56" s="754" t="s">
        <v>700</v>
      </c>
      <c r="G56" s="755"/>
      <c r="H56" s="750" t="s">
        <v>764</v>
      </c>
      <c r="I56" s="751"/>
      <c r="J56" s="714" t="s">
        <v>394</v>
      </c>
      <c r="K56" s="714"/>
      <c r="L56" s="714"/>
      <c r="M56" s="714"/>
      <c r="N56" s="716" t="s">
        <v>824</v>
      </c>
      <c r="O56" s="716"/>
      <c r="P56" s="716"/>
      <c r="Q56" s="716"/>
      <c r="R56" s="716"/>
      <c r="S56" s="716"/>
      <c r="T56" s="716"/>
      <c r="U56" s="716"/>
      <c r="V56" s="716"/>
      <c r="W56" s="716"/>
      <c r="X56" s="716"/>
      <c r="Y56" s="716"/>
      <c r="Z56" s="716"/>
      <c r="AA56" s="716"/>
      <c r="AB56" s="716"/>
      <c r="AC56" s="716"/>
      <c r="AD56" s="716"/>
      <c r="AE56" s="716"/>
      <c r="AF56" s="716"/>
      <c r="AG56" s="716"/>
      <c r="AH56" s="716"/>
      <c r="AI56" s="716"/>
      <c r="AJ56" s="717"/>
      <c r="AK56" s="25"/>
    </row>
    <row r="57" spans="1:37" ht="15" customHeight="1">
      <c r="A57" s="29"/>
      <c r="B57" s="763"/>
      <c r="C57" s="764"/>
      <c r="D57" s="764"/>
      <c r="E57" s="757"/>
      <c r="F57" s="756"/>
      <c r="G57" s="757"/>
      <c r="H57" s="752"/>
      <c r="I57" s="753"/>
      <c r="J57" s="714"/>
      <c r="K57" s="714"/>
      <c r="L57" s="714"/>
      <c r="M57" s="714"/>
      <c r="N57" s="716"/>
      <c r="O57" s="716"/>
      <c r="P57" s="716"/>
      <c r="Q57" s="716"/>
      <c r="R57" s="716"/>
      <c r="S57" s="716"/>
      <c r="T57" s="716"/>
      <c r="U57" s="716"/>
      <c r="V57" s="716"/>
      <c r="W57" s="716"/>
      <c r="X57" s="716"/>
      <c r="Y57" s="716"/>
      <c r="Z57" s="716"/>
      <c r="AA57" s="716"/>
      <c r="AB57" s="716"/>
      <c r="AC57" s="716"/>
      <c r="AD57" s="716"/>
      <c r="AE57" s="716"/>
      <c r="AF57" s="716"/>
      <c r="AG57" s="716"/>
      <c r="AH57" s="716"/>
      <c r="AI57" s="716"/>
      <c r="AJ57" s="717"/>
      <c r="AK57" s="25"/>
    </row>
    <row r="58" spans="1:37" ht="16.2" customHeight="1">
      <c r="A58" s="29"/>
      <c r="B58" s="758" t="s">
        <v>401</v>
      </c>
      <c r="C58" s="759"/>
      <c r="D58" s="759"/>
      <c r="E58" s="755"/>
      <c r="F58" s="754" t="s">
        <v>701</v>
      </c>
      <c r="G58" s="755"/>
      <c r="H58" s="750" t="s">
        <v>764</v>
      </c>
      <c r="I58" s="751"/>
      <c r="J58" s="714" t="s">
        <v>396</v>
      </c>
      <c r="K58" s="714"/>
      <c r="L58" s="714"/>
      <c r="M58" s="714"/>
      <c r="N58" s="710" t="s">
        <v>765</v>
      </c>
      <c r="O58" s="710"/>
      <c r="P58" s="714" t="s">
        <v>990</v>
      </c>
      <c r="Q58" s="714"/>
      <c r="R58" s="714"/>
      <c r="S58" s="718" t="s">
        <v>1003</v>
      </c>
      <c r="T58" s="719"/>
      <c r="U58" s="720"/>
      <c r="V58" s="698" t="s">
        <v>397</v>
      </c>
      <c r="W58" s="699"/>
      <c r="X58" s="700"/>
      <c r="Y58" s="704" t="s">
        <v>1004</v>
      </c>
      <c r="Z58" s="705"/>
      <c r="AA58" s="705"/>
      <c r="AB58" s="705"/>
      <c r="AC58" s="705"/>
      <c r="AD58" s="705"/>
      <c r="AE58" s="705"/>
      <c r="AF58" s="705"/>
      <c r="AG58" s="705"/>
      <c r="AH58" s="705"/>
      <c r="AI58" s="705"/>
      <c r="AJ58" s="706"/>
      <c r="AK58" s="25"/>
    </row>
    <row r="59" spans="1:37" ht="16.2" customHeight="1">
      <c r="A59" s="29"/>
      <c r="B59" s="760"/>
      <c r="C59" s="761"/>
      <c r="D59" s="761"/>
      <c r="E59" s="762"/>
      <c r="F59" s="756"/>
      <c r="G59" s="757"/>
      <c r="H59" s="752"/>
      <c r="I59" s="753"/>
      <c r="J59" s="714"/>
      <c r="K59" s="714"/>
      <c r="L59" s="714"/>
      <c r="M59" s="714"/>
      <c r="N59" s="710"/>
      <c r="O59" s="710"/>
      <c r="P59" s="714"/>
      <c r="Q59" s="714"/>
      <c r="R59" s="714"/>
      <c r="S59" s="721"/>
      <c r="T59" s="722"/>
      <c r="U59" s="723"/>
      <c r="V59" s="724"/>
      <c r="W59" s="725"/>
      <c r="X59" s="726"/>
      <c r="Y59" s="727"/>
      <c r="Z59" s="728"/>
      <c r="AA59" s="728"/>
      <c r="AB59" s="728"/>
      <c r="AC59" s="728"/>
      <c r="AD59" s="728"/>
      <c r="AE59" s="728"/>
      <c r="AF59" s="728"/>
      <c r="AG59" s="728"/>
      <c r="AH59" s="728"/>
      <c r="AI59" s="728"/>
      <c r="AJ59" s="729"/>
      <c r="AK59" s="25"/>
    </row>
    <row r="60" spans="1:37" ht="16.2" customHeight="1">
      <c r="A60" s="29"/>
      <c r="B60" s="760"/>
      <c r="C60" s="761"/>
      <c r="D60" s="761"/>
      <c r="E60" s="762"/>
      <c r="F60" s="754" t="s">
        <v>702</v>
      </c>
      <c r="G60" s="755"/>
      <c r="H60" s="750" t="s">
        <v>764</v>
      </c>
      <c r="I60" s="751"/>
      <c r="J60" s="714" t="s">
        <v>396</v>
      </c>
      <c r="K60" s="714"/>
      <c r="L60" s="714"/>
      <c r="M60" s="714"/>
      <c r="N60" s="710" t="s">
        <v>765</v>
      </c>
      <c r="O60" s="710"/>
      <c r="P60" s="714" t="s">
        <v>990</v>
      </c>
      <c r="Q60" s="714"/>
      <c r="R60" s="714"/>
      <c r="S60" s="718" t="s">
        <v>1003</v>
      </c>
      <c r="T60" s="719"/>
      <c r="U60" s="720"/>
      <c r="V60" s="698" t="s">
        <v>397</v>
      </c>
      <c r="W60" s="699"/>
      <c r="X60" s="700"/>
      <c r="Y60" s="704" t="s">
        <v>1005</v>
      </c>
      <c r="Z60" s="705"/>
      <c r="AA60" s="705"/>
      <c r="AB60" s="705"/>
      <c r="AC60" s="705"/>
      <c r="AD60" s="705"/>
      <c r="AE60" s="705"/>
      <c r="AF60" s="705"/>
      <c r="AG60" s="705"/>
      <c r="AH60" s="705"/>
      <c r="AI60" s="705"/>
      <c r="AJ60" s="706"/>
      <c r="AK60" s="25"/>
    </row>
    <row r="61" spans="1:37" ht="16.2" customHeight="1" thickBot="1">
      <c r="A61" s="29"/>
      <c r="B61" s="765"/>
      <c r="C61" s="766"/>
      <c r="D61" s="766"/>
      <c r="E61" s="767"/>
      <c r="F61" s="770"/>
      <c r="G61" s="767"/>
      <c r="H61" s="768"/>
      <c r="I61" s="769"/>
      <c r="J61" s="715"/>
      <c r="K61" s="715"/>
      <c r="L61" s="715"/>
      <c r="M61" s="715"/>
      <c r="N61" s="711"/>
      <c r="O61" s="711"/>
      <c r="P61" s="715"/>
      <c r="Q61" s="715"/>
      <c r="R61" s="715"/>
      <c r="S61" s="721"/>
      <c r="T61" s="722"/>
      <c r="U61" s="723"/>
      <c r="V61" s="701"/>
      <c r="W61" s="702"/>
      <c r="X61" s="703"/>
      <c r="Y61" s="707"/>
      <c r="Z61" s="708"/>
      <c r="AA61" s="708"/>
      <c r="AB61" s="708"/>
      <c r="AC61" s="708"/>
      <c r="AD61" s="708"/>
      <c r="AE61" s="708"/>
      <c r="AF61" s="708"/>
      <c r="AG61" s="708"/>
      <c r="AH61" s="708"/>
      <c r="AI61" s="708"/>
      <c r="AJ61" s="709"/>
      <c r="AK61" s="25"/>
    </row>
    <row r="62" spans="1:37" ht="12" customHeight="1">
      <c r="A62" s="29"/>
      <c r="B62" s="25" t="s">
        <v>735</v>
      </c>
      <c r="C62" s="25"/>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25"/>
    </row>
    <row r="63" spans="1:37" ht="12" customHeight="1">
      <c r="A63" s="29"/>
      <c r="B63" s="25" t="s">
        <v>736</v>
      </c>
      <c r="C63" s="25"/>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25"/>
    </row>
    <row r="64" spans="1:37" ht="12" customHeight="1">
      <c r="A64" s="29"/>
      <c r="B64" s="25" t="s">
        <v>728</v>
      </c>
      <c r="C64" s="25"/>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25"/>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rLgPogvdzOe/vG5WNKRIwYY0RG02ESPBjEOxiEgc99Wp8pClTAET6DNunf6MnPsOXFUXblR0xOt2YA91f4lgaQ==" saltValue="zSkZ5NJ9evW5ptBKxRSgAA==" spinCount="100000" sheet="1" scenarios="1" formatRows="0"/>
  <mergeCells count="3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 ref="B6:H6"/>
    <mergeCell ref="H4:I5"/>
    <mergeCell ref="B50:I51"/>
    <mergeCell ref="B4:G5"/>
    <mergeCell ref="J50:AJ51"/>
    <mergeCell ref="J4:M5"/>
    <mergeCell ref="N4:AJ5"/>
    <mergeCell ref="V60:X61"/>
    <mergeCell ref="Y60:AJ61"/>
    <mergeCell ref="N58:O59"/>
    <mergeCell ref="N60:O61"/>
    <mergeCell ref="N54:AJ55"/>
    <mergeCell ref="P58:R59"/>
    <mergeCell ref="P60:R61"/>
    <mergeCell ref="N56:AJ57"/>
    <mergeCell ref="S58:U59"/>
    <mergeCell ref="V58:X59"/>
    <mergeCell ref="Y58:AJ59"/>
    <mergeCell ref="S60:U61"/>
  </mergeCells>
  <phoneticPr fontId="2"/>
  <conditionalFormatting sqref="N54">
    <cfRule type="expression" dxfId="56" priority="10">
      <formula>$BA$6=TRUE</formula>
    </cfRule>
  </conditionalFormatting>
  <conditionalFormatting sqref="B7:AJ49 I6:AJ6">
    <cfRule type="expression" dxfId="55" priority="9">
      <formula>$BA$6=TRUE</formula>
    </cfRule>
  </conditionalFormatting>
  <conditionalFormatting sqref="J50:AJ53">
    <cfRule type="expression" dxfId="54" priority="8">
      <formula>$BA$6=TRUE</formula>
    </cfRule>
  </conditionalFormatting>
  <conditionalFormatting sqref="H54 H56 H58 H60">
    <cfRule type="expression" dxfId="53" priority="7">
      <formula>$BA$6=TRUE</formula>
    </cfRule>
  </conditionalFormatting>
  <conditionalFormatting sqref="N56 N58 N60">
    <cfRule type="expression" dxfId="52" priority="6">
      <formula>$BA$6=TRUE</formula>
    </cfRule>
  </conditionalFormatting>
  <conditionalFormatting sqref="Y58 Y60">
    <cfRule type="expression" dxfId="51" priority="4">
      <formula>$BA$6=TRUE</formula>
    </cfRule>
  </conditionalFormatting>
  <conditionalFormatting sqref="S58">
    <cfRule type="expression" dxfId="50" priority="3">
      <formula>$BA$6=TRUE</formula>
    </cfRule>
  </conditionalFormatting>
  <conditionalFormatting sqref="S60">
    <cfRule type="expression" dxfId="49" priority="1">
      <formula>$BA$6=TRUE</formula>
    </cfRule>
  </conditionalFormatting>
  <dataValidations count="3">
    <dataValidation type="list" allowBlank="1" showInputMessage="1" showErrorMessage="1" sqref="H56 H58 H54 H60" xr:uid="{71C8CB6B-8EEA-4165-82EE-2F302CC2E343}">
      <formula1>"有,無"</formula1>
    </dataValidation>
    <dataValidation type="list" allowBlank="1" showInputMessage="1" showErrorMessage="1" sqref="N58 N60" xr:uid="{5BFBA52D-3883-4181-A1EF-8C888CD0C550}">
      <formula1>"A,B"</formula1>
    </dataValidation>
    <dataValidation type="list" allowBlank="1" showInputMessage="1" showErrorMessage="1" sqref="S58 S60" xr:uid="{A248216E-FED1-4468-9E3F-88A985D9A856}">
      <formula1>"控除する,控除しない"</formula1>
    </dataValidation>
  </dataValidations>
  <pageMargins left="0.59055118110236227" right="0.59055118110236227" top="0.39370078740157483" bottom="0.39370078740157483" header="0.31496062992125984" footer="0.31496062992125984"/>
  <pageSetup paperSize="9" scale="88"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19</xdr:col>
                    <xdr:colOff>22860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2" customWidth="1"/>
    <col min="24" max="31" width="3.19921875" style="2" customWidth="1"/>
    <col min="32" max="37" width="3.69921875" style="2" customWidth="1"/>
    <col min="38" max="80" width="2.19921875" style="2" customWidth="1"/>
    <col min="81" max="81" width="5.19921875" style="2" customWidth="1"/>
    <col min="82" max="82" width="8.69921875" style="2" hidden="1" customWidth="1"/>
    <col min="83" max="83" width="8.69921875" style="2" customWidth="1"/>
    <col min="84" max="16384" width="8.69921875" style="2"/>
  </cols>
  <sheetData>
    <row r="1" spans="2:82" ht="12.6" thickBot="1">
      <c r="CD1" s="16" t="s">
        <v>614</v>
      </c>
    </row>
    <row r="2" spans="2:82" ht="15" thickBot="1">
      <c r="B2" s="113" t="s">
        <v>408</v>
      </c>
      <c r="C2" s="35" t="s">
        <v>407</v>
      </c>
      <c r="D2" s="34"/>
      <c r="E2" s="15"/>
      <c r="F2" s="15"/>
      <c r="G2" s="15"/>
      <c r="CD2" s="233" t="b">
        <v>0</v>
      </c>
    </row>
    <row r="3" spans="2:82" ht="12" customHeight="1">
      <c r="F3" s="15"/>
      <c r="G3" s="15"/>
    </row>
    <row r="4" spans="2:82" ht="17.7" customHeight="1" thickBot="1">
      <c r="B4" s="15" t="s">
        <v>402</v>
      </c>
      <c r="C4" s="15"/>
      <c r="D4" s="15"/>
      <c r="E4" s="15"/>
      <c r="F4" s="15"/>
      <c r="G4" s="15"/>
    </row>
    <row r="5" spans="2:82" ht="19.2" customHeight="1">
      <c r="B5" s="771" t="s">
        <v>403</v>
      </c>
      <c r="C5" s="772"/>
      <c r="D5" s="772"/>
      <c r="E5" s="772"/>
      <c r="F5" s="775" t="s">
        <v>766</v>
      </c>
      <c r="G5" s="776"/>
      <c r="H5" s="776"/>
      <c r="I5" s="776"/>
      <c r="J5" s="776"/>
      <c r="K5" s="776"/>
      <c r="L5" s="776"/>
      <c r="M5" s="776"/>
      <c r="N5" s="776"/>
      <c r="O5" s="776"/>
      <c r="P5" s="772" t="s">
        <v>404</v>
      </c>
      <c r="Q5" s="772"/>
      <c r="R5" s="772"/>
      <c r="S5" s="772"/>
      <c r="T5" s="775" t="s">
        <v>767</v>
      </c>
      <c r="U5" s="778"/>
      <c r="V5" s="778"/>
      <c r="W5" s="778"/>
      <c r="X5" s="778"/>
      <c r="Y5" s="778"/>
      <c r="Z5" s="778"/>
      <c r="AA5" s="778"/>
      <c r="AB5" s="778"/>
      <c r="AC5" s="778"/>
      <c r="AD5" s="778"/>
      <c r="AE5" s="778"/>
      <c r="AF5" s="778"/>
      <c r="AG5" s="778"/>
      <c r="AH5" s="778"/>
      <c r="AI5" s="778"/>
      <c r="AJ5" s="778"/>
      <c r="AK5" s="779"/>
    </row>
    <row r="6" spans="2:82" ht="19.2" customHeight="1" thickBot="1">
      <c r="B6" s="773"/>
      <c r="C6" s="774"/>
      <c r="D6" s="774"/>
      <c r="E6" s="774"/>
      <c r="F6" s="777"/>
      <c r="G6" s="777"/>
      <c r="H6" s="777"/>
      <c r="I6" s="777"/>
      <c r="J6" s="777"/>
      <c r="K6" s="777"/>
      <c r="L6" s="777"/>
      <c r="M6" s="777"/>
      <c r="N6" s="777"/>
      <c r="O6" s="777"/>
      <c r="P6" s="774"/>
      <c r="Q6" s="774"/>
      <c r="R6" s="774"/>
      <c r="S6" s="774"/>
      <c r="T6" s="780"/>
      <c r="U6" s="780"/>
      <c r="V6" s="780"/>
      <c r="W6" s="780"/>
      <c r="X6" s="780"/>
      <c r="Y6" s="780"/>
      <c r="Z6" s="780"/>
      <c r="AA6" s="780"/>
      <c r="AB6" s="780"/>
      <c r="AC6" s="780"/>
      <c r="AD6" s="780"/>
      <c r="AE6" s="780"/>
      <c r="AF6" s="780"/>
      <c r="AG6" s="780"/>
      <c r="AH6" s="780"/>
      <c r="AI6" s="780"/>
      <c r="AJ6" s="780"/>
      <c r="AK6" s="781"/>
    </row>
    <row r="7" spans="2:82" ht="12" customHeight="1"/>
    <row r="8" spans="2:82" ht="16.95" customHeight="1" thickBot="1">
      <c r="B8" s="15" t="s">
        <v>405</v>
      </c>
    </row>
    <row r="9" spans="2:82" ht="19.2" customHeight="1">
      <c r="B9" s="771" t="s">
        <v>403</v>
      </c>
      <c r="C9" s="772"/>
      <c r="D9" s="772"/>
      <c r="E9" s="772"/>
      <c r="F9" s="775" t="s">
        <v>826</v>
      </c>
      <c r="G9" s="776"/>
      <c r="H9" s="776"/>
      <c r="I9" s="776"/>
      <c r="J9" s="776"/>
      <c r="K9" s="776"/>
      <c r="L9" s="776"/>
      <c r="M9" s="776"/>
      <c r="N9" s="776"/>
      <c r="O9" s="776"/>
      <c r="P9" s="772" t="s">
        <v>404</v>
      </c>
      <c r="Q9" s="772"/>
      <c r="R9" s="772"/>
      <c r="S9" s="772"/>
      <c r="T9" s="775" t="s">
        <v>768</v>
      </c>
      <c r="U9" s="778"/>
      <c r="V9" s="778"/>
      <c r="W9" s="778"/>
      <c r="X9" s="778"/>
      <c r="Y9" s="778"/>
      <c r="Z9" s="778"/>
      <c r="AA9" s="778"/>
      <c r="AB9" s="778"/>
      <c r="AC9" s="778"/>
      <c r="AD9" s="778"/>
      <c r="AE9" s="778"/>
      <c r="AF9" s="778"/>
      <c r="AG9" s="778"/>
      <c r="AH9" s="778"/>
      <c r="AI9" s="778"/>
      <c r="AJ9" s="778"/>
      <c r="AK9" s="779"/>
    </row>
    <row r="10" spans="2:82" ht="19.2" customHeight="1" thickBot="1">
      <c r="B10" s="773"/>
      <c r="C10" s="774"/>
      <c r="D10" s="774"/>
      <c r="E10" s="774"/>
      <c r="F10" s="777"/>
      <c r="G10" s="777"/>
      <c r="H10" s="777"/>
      <c r="I10" s="777"/>
      <c r="J10" s="777"/>
      <c r="K10" s="777"/>
      <c r="L10" s="777"/>
      <c r="M10" s="777"/>
      <c r="N10" s="777"/>
      <c r="O10" s="777"/>
      <c r="P10" s="774"/>
      <c r="Q10" s="774"/>
      <c r="R10" s="774"/>
      <c r="S10" s="774"/>
      <c r="T10" s="780"/>
      <c r="U10" s="780"/>
      <c r="V10" s="780"/>
      <c r="W10" s="780"/>
      <c r="X10" s="780"/>
      <c r="Y10" s="780"/>
      <c r="Z10" s="780"/>
      <c r="AA10" s="780"/>
      <c r="AB10" s="780"/>
      <c r="AC10" s="780"/>
      <c r="AD10" s="780"/>
      <c r="AE10" s="780"/>
      <c r="AF10" s="780"/>
      <c r="AG10" s="780"/>
      <c r="AH10" s="780"/>
      <c r="AI10" s="780"/>
      <c r="AJ10" s="780"/>
      <c r="AK10" s="781"/>
    </row>
    <row r="11" spans="2:82" ht="12" customHeight="1">
      <c r="C11" s="27"/>
    </row>
    <row r="12" spans="2:82" ht="18" customHeight="1" thickBot="1">
      <c r="B12" s="15" t="s">
        <v>406</v>
      </c>
      <c r="C12" s="27"/>
    </row>
    <row r="13" spans="2:82" ht="12" customHeight="1">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c r="B14" s="117"/>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39"/>
    </row>
    <row r="15" spans="2:82" ht="12" customHeight="1">
      <c r="B15" s="117"/>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39"/>
    </row>
    <row r="16" spans="2:82" ht="12" customHeight="1">
      <c r="B16" s="117"/>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39"/>
    </row>
    <row r="17" spans="2:37" ht="12" customHeight="1">
      <c r="B17" s="117"/>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39"/>
    </row>
    <row r="18" spans="2:37" ht="12" customHeight="1">
      <c r="B18" s="117"/>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39"/>
    </row>
    <row r="19" spans="2:37" ht="12" customHeight="1">
      <c r="B19" s="117"/>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39"/>
    </row>
    <row r="20" spans="2:37" ht="12" customHeight="1">
      <c r="B20" s="117"/>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39"/>
    </row>
    <row r="21" spans="2:37" ht="12" customHeight="1">
      <c r="B21" s="117"/>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39"/>
    </row>
    <row r="22" spans="2:37" ht="12" customHeight="1">
      <c r="B22" s="117"/>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39"/>
    </row>
    <row r="23" spans="2:37" ht="12" customHeight="1">
      <c r="B23" s="117"/>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39"/>
    </row>
    <row r="24" spans="2:37" ht="12" customHeight="1">
      <c r="B24" s="117"/>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39"/>
    </row>
    <row r="25" spans="2:37" ht="12" customHeight="1">
      <c r="B25" s="117"/>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39"/>
    </row>
    <row r="26" spans="2:37" ht="12" customHeight="1">
      <c r="B26" s="117"/>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39"/>
    </row>
    <row r="27" spans="2:37" ht="12" customHeight="1">
      <c r="B27" s="117"/>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39"/>
    </row>
    <row r="28" spans="2:37" ht="12" customHeight="1">
      <c r="B28" s="117"/>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39"/>
    </row>
    <row r="29" spans="2:37" ht="12" customHeight="1">
      <c r="B29" s="117"/>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39"/>
    </row>
    <row r="30" spans="2:37" ht="12" customHeight="1">
      <c r="B30" s="117"/>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39"/>
    </row>
    <row r="31" spans="2:37" ht="12" customHeight="1">
      <c r="B31" s="117"/>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39"/>
    </row>
    <row r="32" spans="2:37" ht="12" customHeight="1">
      <c r="B32" s="117"/>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39"/>
    </row>
    <row r="33" spans="2:37" ht="12" customHeight="1">
      <c r="B33" s="117"/>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39"/>
    </row>
    <row r="34" spans="2:37" ht="12" customHeight="1">
      <c r="B34" s="117"/>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39"/>
    </row>
    <row r="35" spans="2:37" ht="12" customHeight="1">
      <c r="B35" s="117"/>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39"/>
    </row>
    <row r="36" spans="2:37" ht="12" customHeight="1">
      <c r="B36" s="117"/>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39"/>
    </row>
    <row r="37" spans="2:37" ht="12" customHeight="1">
      <c r="B37" s="117"/>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39"/>
    </row>
    <row r="38" spans="2:37" ht="12" customHeight="1">
      <c r="B38" s="117"/>
      <c r="C38" s="250"/>
      <c r="D38" s="250"/>
      <c r="E38" s="250"/>
      <c r="F38" s="250"/>
      <c r="G38" s="250"/>
      <c r="H38" s="250"/>
      <c r="I38" s="250"/>
      <c r="J38" s="250"/>
      <c r="K38" s="250"/>
      <c r="L38" s="250"/>
      <c r="M38" s="250"/>
      <c r="N38" s="252"/>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39"/>
    </row>
    <row r="39" spans="2:37" ht="12" customHeight="1">
      <c r="B39" s="117"/>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39"/>
    </row>
    <row r="40" spans="2:37" ht="12" customHeight="1">
      <c r="B40" s="117"/>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39"/>
    </row>
    <row r="41" spans="2:37" ht="12" customHeight="1">
      <c r="B41" s="117"/>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39"/>
    </row>
    <row r="42" spans="2:37" ht="12" customHeight="1">
      <c r="B42" s="117"/>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9"/>
    </row>
    <row r="43" spans="2:37" ht="12" customHeight="1">
      <c r="B43" s="117"/>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39"/>
    </row>
    <row r="44" spans="2:37" ht="12" customHeight="1">
      <c r="B44" s="117"/>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39"/>
    </row>
    <row r="45" spans="2:37" ht="12" customHeight="1">
      <c r="B45" s="117"/>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39"/>
    </row>
    <row r="46" spans="2:37" ht="12" customHeight="1">
      <c r="B46" s="117"/>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39"/>
    </row>
    <row r="47" spans="2:37" ht="12" customHeight="1">
      <c r="B47" s="117"/>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39"/>
    </row>
    <row r="48" spans="2:37" ht="12" customHeight="1">
      <c r="B48" s="117"/>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9"/>
    </row>
    <row r="49" spans="2:37" ht="12" customHeight="1">
      <c r="B49" s="117"/>
      <c r="C49" s="250"/>
      <c r="D49" s="250"/>
      <c r="E49" s="253"/>
      <c r="F49" s="253"/>
      <c r="G49" s="253"/>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9"/>
    </row>
    <row r="50" spans="2:37" ht="12" customHeight="1">
      <c r="B50" s="117"/>
      <c r="C50" s="250"/>
      <c r="D50" s="250"/>
      <c r="E50" s="253"/>
      <c r="F50" s="253"/>
      <c r="G50" s="253"/>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9"/>
    </row>
    <row r="51" spans="2:37" ht="12" customHeight="1">
      <c r="B51" s="117"/>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9"/>
    </row>
    <row r="52" spans="2:37" ht="12" customHeight="1">
      <c r="B52" s="117"/>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9"/>
    </row>
    <row r="53" spans="2:37" ht="12" customHeight="1">
      <c r="B53" s="117"/>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9"/>
    </row>
    <row r="54" spans="2:37" ht="12" customHeight="1">
      <c r="B54" s="117"/>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9"/>
    </row>
    <row r="55" spans="2:37" ht="12" customHeight="1">
      <c r="B55" s="117"/>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9"/>
    </row>
    <row r="56" spans="2:37" ht="12" customHeight="1">
      <c r="B56" s="117"/>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9"/>
    </row>
    <row r="57" spans="2:37" ht="12" customHeight="1">
      <c r="B57" s="117"/>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9"/>
    </row>
    <row r="58" spans="2:37" ht="12" customHeight="1">
      <c r="B58" s="117"/>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9"/>
    </row>
    <row r="59" spans="2:37" ht="12" customHeight="1">
      <c r="B59" s="117"/>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9"/>
    </row>
    <row r="60" spans="2:37" ht="12" customHeight="1">
      <c r="B60" s="117"/>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9"/>
    </row>
    <row r="61" spans="2:37" ht="12" customHeight="1" thickBot="1">
      <c r="B61" s="118"/>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20"/>
    </row>
    <row r="62" spans="2:37" ht="12" customHeight="1">
      <c r="B62" s="4" t="s">
        <v>724</v>
      </c>
      <c r="C62" s="121"/>
      <c r="D62" s="121"/>
    </row>
    <row r="63" spans="2:37" ht="12" customHeight="1">
      <c r="B63" s="4" t="s">
        <v>706</v>
      </c>
      <c r="C63" s="121"/>
      <c r="D63" s="121"/>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lYLC2hdCp4qQkcfhy1cp9yhDxvGNMUCDgg9T8zqRHlgF+fQNn75hQI5tfcStQgsK9VvmYeyI/VWoUJ3/U/UJ1w==" saltValue="FcklbMEwe19oEd46i30Qyg==" spinCount="100000" sheet="1" scenarios="1" formatRows="0"/>
  <mergeCells count="8">
    <mergeCell ref="B5:E6"/>
    <mergeCell ref="F5:O6"/>
    <mergeCell ref="P5:S6"/>
    <mergeCell ref="T5:AK6"/>
    <mergeCell ref="B9:E10"/>
    <mergeCell ref="F9:O10"/>
    <mergeCell ref="P9:S10"/>
    <mergeCell ref="T9:AK10"/>
  </mergeCells>
  <phoneticPr fontId="2"/>
  <conditionalFormatting sqref="F5 T5">
    <cfRule type="expression" dxfId="48" priority="4">
      <formula>$CD$2=TRUE</formula>
    </cfRule>
  </conditionalFormatting>
  <conditionalFormatting sqref="B13:AK61">
    <cfRule type="expression" dxfId="47" priority="2">
      <formula>$CD$2=TRUE</formula>
    </cfRule>
  </conditionalFormatting>
  <conditionalFormatting sqref="F9 T9">
    <cfRule type="expression" dxfId="46" priority="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197"/>
  <sheetViews>
    <sheetView showGridLines="0" view="pageBreakPreview" zoomScale="80" zoomScaleNormal="100" zoomScaleSheetLayoutView="80" workbookViewId="0"/>
  </sheetViews>
  <sheetFormatPr defaultColWidth="8.69921875" defaultRowHeight="12"/>
  <cols>
    <col min="1" max="2" width="2.19921875" style="2" customWidth="1"/>
    <col min="3" max="3" width="15" style="2" customWidth="1"/>
    <col min="4" max="4" width="27.59765625" style="2" customWidth="1"/>
    <col min="5" max="5" width="6.69921875" style="2" customWidth="1"/>
    <col min="6" max="8" width="7.69921875" style="2" customWidth="1"/>
    <col min="9" max="9" width="4.59765625" style="2" customWidth="1"/>
    <col min="10" max="10" width="27.59765625" style="2" customWidth="1"/>
    <col min="11" max="11" width="4.59765625" style="2" customWidth="1"/>
    <col min="12" max="12" width="37" style="2" customWidth="1"/>
    <col min="13" max="29" width="2.19921875" style="123" customWidth="1"/>
    <col min="30" max="30" width="5.09765625" style="123" customWidth="1"/>
    <col min="31" max="31" width="9" style="123" hidden="1" customWidth="1"/>
    <col min="32" max="72" width="2.19921875" style="123" customWidth="1"/>
    <col min="73" max="74" width="8.69921875" style="123"/>
    <col min="75" max="75" width="6.09765625" style="123" customWidth="1"/>
    <col min="76" max="76" width="8.69921875" style="123"/>
    <col min="77" max="77" width="4.59765625" style="123" customWidth="1"/>
    <col min="78" max="78" width="10.09765625" style="123" customWidth="1"/>
    <col min="79" max="79" width="6.5" style="123" customWidth="1"/>
    <col min="80" max="16384" width="8.69921875" style="123"/>
  </cols>
  <sheetData>
    <row r="1" spans="2:31" ht="12" customHeight="1"/>
    <row r="2" spans="2:31" ht="15" thickBot="1">
      <c r="B2" s="60" t="s">
        <v>438</v>
      </c>
      <c r="C2" s="61" t="s">
        <v>437</v>
      </c>
      <c r="D2" s="45"/>
      <c r="AE2" s="123" t="s">
        <v>614</v>
      </c>
    </row>
    <row r="3" spans="2:31" ht="12" customHeight="1" thickBot="1">
      <c r="B3" s="46"/>
      <c r="C3" s="46"/>
      <c r="D3" s="46"/>
      <c r="AE3" s="233" t="b">
        <v>0</v>
      </c>
    </row>
    <row r="4" spans="2:31" ht="15" customHeight="1">
      <c r="B4" s="788"/>
      <c r="C4" s="789" t="s">
        <v>409</v>
      </c>
      <c r="D4" s="792" t="s">
        <v>395</v>
      </c>
      <c r="E4" s="782" t="s">
        <v>419</v>
      </c>
      <c r="F4" s="798" t="s">
        <v>410</v>
      </c>
      <c r="G4" s="798"/>
      <c r="H4" s="798"/>
      <c r="I4" s="782" t="s">
        <v>708</v>
      </c>
      <c r="J4" s="783"/>
      <c r="K4" s="792" t="s">
        <v>411</v>
      </c>
      <c r="L4" s="795" t="s">
        <v>412</v>
      </c>
    </row>
    <row r="5" spans="2:31" ht="12" customHeight="1">
      <c r="B5" s="788"/>
      <c r="C5" s="790"/>
      <c r="D5" s="793"/>
      <c r="E5" s="784"/>
      <c r="F5" s="326" t="s">
        <v>997</v>
      </c>
      <c r="G5" s="326" t="s">
        <v>993</v>
      </c>
      <c r="H5" s="185" t="s">
        <v>994</v>
      </c>
      <c r="I5" s="784"/>
      <c r="J5" s="785"/>
      <c r="K5" s="793"/>
      <c r="L5" s="796"/>
    </row>
    <row r="6" spans="2:31" ht="13.2" customHeight="1" thickBot="1">
      <c r="B6" s="788"/>
      <c r="C6" s="791"/>
      <c r="D6" s="794"/>
      <c r="E6" s="786"/>
      <c r="F6" s="186" t="s">
        <v>418</v>
      </c>
      <c r="G6" s="186" t="s">
        <v>418</v>
      </c>
      <c r="H6" s="186" t="s">
        <v>418</v>
      </c>
      <c r="I6" s="786"/>
      <c r="J6" s="787"/>
      <c r="K6" s="794"/>
      <c r="L6" s="797"/>
    </row>
    <row r="7" spans="2:31" ht="24" customHeight="1">
      <c r="B7" s="215"/>
      <c r="C7" s="254">
        <v>1</v>
      </c>
      <c r="D7" s="255" t="s">
        <v>769</v>
      </c>
      <c r="E7" s="256" t="s">
        <v>770</v>
      </c>
      <c r="F7" s="257" t="s">
        <v>416</v>
      </c>
      <c r="G7" s="257" t="s">
        <v>416</v>
      </c>
      <c r="H7" s="257" t="s">
        <v>416</v>
      </c>
      <c r="I7" s="258"/>
      <c r="J7" s="188" t="str">
        <f t="shared" ref="J7:J19" si="0">IFERROR(VLOOKUP(I7,$BZ$98:$CA$100,2,FALSE),"←記号を選択してください")</f>
        <v>←記号を選択してください</v>
      </c>
      <c r="K7" s="259"/>
      <c r="L7" s="260"/>
    </row>
    <row r="8" spans="2:31" ht="24" customHeight="1">
      <c r="B8" s="215"/>
      <c r="C8" s="261">
        <v>2</v>
      </c>
      <c r="D8" s="262" t="s">
        <v>771</v>
      </c>
      <c r="E8" s="263" t="s">
        <v>772</v>
      </c>
      <c r="F8" s="264" t="s">
        <v>417</v>
      </c>
      <c r="G8" s="264" t="s">
        <v>416</v>
      </c>
      <c r="H8" s="264" t="s">
        <v>416</v>
      </c>
      <c r="I8" s="265"/>
      <c r="J8" s="188" t="str">
        <f t="shared" si="0"/>
        <v>←記号を選択してください</v>
      </c>
      <c r="K8" s="266"/>
      <c r="L8" s="267"/>
    </row>
    <row r="9" spans="2:31" ht="24" customHeight="1">
      <c r="B9" s="215"/>
      <c r="C9" s="261">
        <v>3</v>
      </c>
      <c r="D9" s="262" t="s">
        <v>773</v>
      </c>
      <c r="E9" s="263" t="s">
        <v>772</v>
      </c>
      <c r="F9" s="264" t="s">
        <v>416</v>
      </c>
      <c r="G9" s="264" t="s">
        <v>416</v>
      </c>
      <c r="H9" s="264" t="s">
        <v>416</v>
      </c>
      <c r="I9" s="265"/>
      <c r="J9" s="188" t="str">
        <f t="shared" si="0"/>
        <v>←記号を選択してください</v>
      </c>
      <c r="K9" s="266"/>
      <c r="L9" s="267"/>
    </row>
    <row r="10" spans="2:31" ht="24" customHeight="1">
      <c r="B10" s="215"/>
      <c r="C10" s="261">
        <v>4</v>
      </c>
      <c r="D10" s="262" t="s">
        <v>774</v>
      </c>
      <c r="E10" s="263" t="s">
        <v>772</v>
      </c>
      <c r="F10" s="264" t="s">
        <v>416</v>
      </c>
      <c r="G10" s="264" t="s">
        <v>425</v>
      </c>
      <c r="H10" s="264" t="s">
        <v>416</v>
      </c>
      <c r="I10" s="265"/>
      <c r="J10" s="188" t="str">
        <f t="shared" si="0"/>
        <v>←記号を選択してください</v>
      </c>
      <c r="K10" s="266" t="s">
        <v>416</v>
      </c>
      <c r="L10" s="267" t="s">
        <v>775</v>
      </c>
    </row>
    <row r="11" spans="2:31" ht="24" customHeight="1">
      <c r="B11" s="215"/>
      <c r="C11" s="261">
        <v>5</v>
      </c>
      <c r="D11" s="262" t="s">
        <v>776</v>
      </c>
      <c r="E11" s="263" t="s">
        <v>777</v>
      </c>
      <c r="F11" s="264" t="s">
        <v>416</v>
      </c>
      <c r="G11" s="264" t="s">
        <v>416</v>
      </c>
      <c r="H11" s="264" t="s">
        <v>416</v>
      </c>
      <c r="I11" s="265"/>
      <c r="J11" s="188" t="str">
        <f t="shared" si="0"/>
        <v>←記号を選択してください</v>
      </c>
      <c r="K11" s="266"/>
      <c r="L11" s="267"/>
    </row>
    <row r="12" spans="2:31" ht="24" customHeight="1">
      <c r="B12" s="215"/>
      <c r="C12" s="261">
        <v>6</v>
      </c>
      <c r="D12" s="262" t="s">
        <v>778</v>
      </c>
      <c r="E12" s="263" t="s">
        <v>779</v>
      </c>
      <c r="F12" s="264" t="s">
        <v>417</v>
      </c>
      <c r="G12" s="264" t="s">
        <v>416</v>
      </c>
      <c r="H12" s="264" t="s">
        <v>416</v>
      </c>
      <c r="I12" s="265" t="s">
        <v>765</v>
      </c>
      <c r="J12" s="188" t="str">
        <f t="shared" si="0"/>
        <v>実施ルールで規定された算定対象活動に含まれないため　</v>
      </c>
      <c r="K12" s="266"/>
      <c r="L12" s="267"/>
    </row>
    <row r="13" spans="2:31" ht="24" customHeight="1">
      <c r="B13" s="215"/>
      <c r="C13" s="261">
        <v>7</v>
      </c>
      <c r="D13" s="262" t="s">
        <v>778</v>
      </c>
      <c r="E13" s="263" t="s">
        <v>772</v>
      </c>
      <c r="F13" s="264" t="s">
        <v>416</v>
      </c>
      <c r="G13" s="264" t="s">
        <v>416</v>
      </c>
      <c r="H13" s="264" t="s">
        <v>416</v>
      </c>
      <c r="I13" s="265"/>
      <c r="J13" s="188" t="str">
        <f t="shared" si="0"/>
        <v>←記号を選択してください</v>
      </c>
      <c r="K13" s="266"/>
      <c r="L13" s="267" t="s">
        <v>780</v>
      </c>
    </row>
    <row r="14" spans="2:31" ht="24" customHeight="1">
      <c r="B14" s="215"/>
      <c r="C14" s="261">
        <v>8</v>
      </c>
      <c r="D14" s="262" t="s">
        <v>781</v>
      </c>
      <c r="E14" s="263" t="s">
        <v>772</v>
      </c>
      <c r="F14" s="264" t="s">
        <v>417</v>
      </c>
      <c r="G14" s="264" t="s">
        <v>416</v>
      </c>
      <c r="H14" s="264" t="s">
        <v>416</v>
      </c>
      <c r="I14" s="265" t="s">
        <v>782</v>
      </c>
      <c r="J14" s="188" t="str">
        <f t="shared" si="0"/>
        <v>少量排出源に該当するため</v>
      </c>
      <c r="K14" s="266"/>
      <c r="L14" s="62"/>
    </row>
    <row r="15" spans="2:31" ht="24" customHeight="1">
      <c r="B15" s="215"/>
      <c r="C15" s="202"/>
      <c r="D15" s="64"/>
      <c r="E15" s="47"/>
      <c r="F15" s="187"/>
      <c r="G15" s="264" t="s">
        <v>416</v>
      </c>
      <c r="H15" s="264" t="s">
        <v>416</v>
      </c>
      <c r="I15" s="48"/>
      <c r="J15" s="188" t="str">
        <f t="shared" si="0"/>
        <v>←記号を選択してください</v>
      </c>
      <c r="K15" s="49"/>
      <c r="L15" s="62"/>
    </row>
    <row r="16" spans="2:31" ht="24" customHeight="1">
      <c r="B16" s="215"/>
      <c r="C16" s="202"/>
      <c r="D16" s="64"/>
      <c r="E16" s="47"/>
      <c r="F16" s="187"/>
      <c r="G16" s="264" t="s">
        <v>417</v>
      </c>
      <c r="H16" s="264" t="s">
        <v>417</v>
      </c>
      <c r="I16" s="48"/>
      <c r="J16" s="188" t="str">
        <f t="shared" si="0"/>
        <v>←記号を選択してください</v>
      </c>
      <c r="K16" s="49"/>
      <c r="L16" s="62"/>
    </row>
    <row r="17" spans="2:12" ht="24" customHeight="1">
      <c r="B17" s="215"/>
      <c r="C17" s="202"/>
      <c r="D17" s="64"/>
      <c r="E17" s="47"/>
      <c r="F17" s="187"/>
      <c r="G17" s="264"/>
      <c r="H17" s="264"/>
      <c r="I17" s="48"/>
      <c r="J17" s="188" t="str">
        <f t="shared" si="0"/>
        <v>←記号を選択してください</v>
      </c>
      <c r="K17" s="49"/>
      <c r="L17" s="62"/>
    </row>
    <row r="18" spans="2:12" ht="24" customHeight="1">
      <c r="B18" s="215"/>
      <c r="C18" s="202"/>
      <c r="D18" s="64"/>
      <c r="E18" s="47"/>
      <c r="F18" s="187"/>
      <c r="G18" s="264"/>
      <c r="H18" s="264"/>
      <c r="I18" s="48"/>
      <c r="J18" s="188" t="str">
        <f t="shared" si="0"/>
        <v>←記号を選択してください</v>
      </c>
      <c r="K18" s="49"/>
      <c r="L18" s="62"/>
    </row>
    <row r="19" spans="2:12" ht="24" customHeight="1" thickBot="1">
      <c r="B19" s="215"/>
      <c r="C19" s="203"/>
      <c r="D19" s="65"/>
      <c r="E19" s="50"/>
      <c r="F19" s="189"/>
      <c r="G19" s="325"/>
      <c r="H19" s="325"/>
      <c r="I19" s="51"/>
      <c r="J19" s="190" t="str">
        <f t="shared" si="0"/>
        <v>←記号を選択してください</v>
      </c>
      <c r="K19" s="52"/>
      <c r="L19" s="63"/>
    </row>
    <row r="20" spans="2:12" ht="12" customHeight="1"/>
    <row r="21" spans="2:12" ht="12" customHeight="1">
      <c r="B21" s="3" t="s">
        <v>430</v>
      </c>
      <c r="C21" s="2" t="s">
        <v>653</v>
      </c>
    </row>
    <row r="22" spans="2:12" ht="12" customHeight="1">
      <c r="B22" s="3"/>
      <c r="C22" s="2" t="s">
        <v>431</v>
      </c>
    </row>
    <row r="23" spans="2:12" ht="12" customHeight="1">
      <c r="B23" s="3" t="s">
        <v>432</v>
      </c>
      <c r="C23" s="166" t="s">
        <v>654</v>
      </c>
    </row>
    <row r="24" spans="2:12" ht="12" customHeight="1">
      <c r="B24" s="3"/>
      <c r="C24" s="2" t="s">
        <v>507</v>
      </c>
      <c r="D24" s="167"/>
    </row>
    <row r="25" spans="2:12" ht="12" customHeight="1">
      <c r="B25" s="3"/>
      <c r="C25" s="2" t="s">
        <v>740</v>
      </c>
      <c r="D25" s="167"/>
    </row>
    <row r="26" spans="2:12" ht="12" customHeight="1">
      <c r="B26" s="3" t="s">
        <v>433</v>
      </c>
      <c r="C26" s="168" t="s">
        <v>655</v>
      </c>
    </row>
    <row r="27" spans="2:12" ht="12" customHeight="1">
      <c r="B27" s="3"/>
      <c r="C27" s="22" t="s">
        <v>651</v>
      </c>
    </row>
    <row r="28" spans="2:12" ht="12" customHeight="1">
      <c r="B28" s="3" t="s">
        <v>434</v>
      </c>
      <c r="C28" s="2" t="s">
        <v>652</v>
      </c>
    </row>
    <row r="29" spans="2:12" ht="12" customHeight="1">
      <c r="B29" s="3"/>
      <c r="C29" s="2" t="s">
        <v>508</v>
      </c>
    </row>
    <row r="30" spans="2:12" ht="12" customHeight="1">
      <c r="B30" s="3" t="s">
        <v>435</v>
      </c>
      <c r="C30" s="2" t="s">
        <v>509</v>
      </c>
    </row>
    <row r="31" spans="2:12" ht="12" customHeight="1">
      <c r="B31" s="3" t="s">
        <v>436</v>
      </c>
      <c r="C31" s="146" t="s">
        <v>830</v>
      </c>
    </row>
    <row r="32" spans="2: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4:79" ht="12" customHeight="1" thickBot="1">
      <c r="BV97" s="123" t="s">
        <v>421</v>
      </c>
      <c r="BW97" s="223"/>
      <c r="BX97" s="123" t="s">
        <v>422</v>
      </c>
      <c r="BZ97" s="123" t="s">
        <v>423</v>
      </c>
    </row>
    <row r="98" spans="74:79" ht="12" customHeight="1">
      <c r="BV98" s="224" t="s">
        <v>413</v>
      </c>
      <c r="BW98" s="223"/>
      <c r="BX98" s="224" t="s">
        <v>416</v>
      </c>
      <c r="BZ98" s="225" t="s">
        <v>428</v>
      </c>
      <c r="CA98" s="226" t="s">
        <v>426</v>
      </c>
    </row>
    <row r="99" spans="74:79" ht="12" customHeight="1">
      <c r="BV99" s="227" t="s">
        <v>414</v>
      </c>
      <c r="BX99" s="228" t="s">
        <v>425</v>
      </c>
      <c r="BZ99" s="229" t="s">
        <v>424</v>
      </c>
      <c r="CA99" s="144" t="s">
        <v>427</v>
      </c>
    </row>
    <row r="100" spans="74:79" ht="12" customHeight="1" thickBot="1">
      <c r="BV100" s="227" t="s">
        <v>420</v>
      </c>
      <c r="BX100" s="230" t="s">
        <v>417</v>
      </c>
      <c r="BZ100" s="231" t="s">
        <v>429</v>
      </c>
      <c r="CA100" s="232" t="s">
        <v>698</v>
      </c>
    </row>
    <row r="101" spans="74:79" ht="12" customHeight="1" thickBot="1">
      <c r="BV101" s="230" t="s">
        <v>415</v>
      </c>
    </row>
    <row r="102" spans="74:79" ht="12" customHeight="1"/>
    <row r="103" spans="74:79" ht="12" customHeight="1"/>
    <row r="104" spans="74:79" ht="12" customHeight="1"/>
    <row r="105" spans="74:79" ht="12" customHeight="1"/>
    <row r="106" spans="74:79" ht="12" customHeight="1"/>
    <row r="107" spans="74:79" ht="12" customHeight="1"/>
    <row r="108" spans="74:79" ht="12" customHeight="1"/>
    <row r="109" spans="74:79" ht="12" customHeight="1"/>
    <row r="110" spans="74:79" ht="12" customHeight="1"/>
    <row r="111" spans="74:79" ht="12" customHeight="1"/>
    <row r="112" spans="74:7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oA0li8PYUlUSNfNVGzrCI062V4YwnHJ0a2COm/NF5cE/06NKeGzdQIIZqFmtUYHd/oP1/adb7bB/sAAfz8nfaQ==" saltValue="m8IKbFG8lGiHH9hZwX+xcw=="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15:E19 B7:B14 J7:J14 I15:L19">
    <cfRule type="expression" dxfId="45" priority="13">
      <formula>$AE$3=TRUE</formula>
    </cfRule>
  </conditionalFormatting>
  <conditionalFormatting sqref="E7:E14 K7:L14 I7:I14">
    <cfRule type="expression" dxfId="44" priority="11">
      <formula>$AE$3=TRUE</formula>
    </cfRule>
  </conditionalFormatting>
  <conditionalFormatting sqref="D7:D14">
    <cfRule type="expression" dxfId="43" priority="10">
      <formula>$AE$3=TRUE</formula>
    </cfRule>
  </conditionalFormatting>
  <conditionalFormatting sqref="C7:C14">
    <cfRule type="expression" dxfId="42" priority="9">
      <formula>$AE$3=TRUE</formula>
    </cfRule>
  </conditionalFormatting>
  <conditionalFormatting sqref="F15:F19">
    <cfRule type="expression" dxfId="41" priority="5">
      <formula>$AE$3=TRUE</formula>
    </cfRule>
  </conditionalFormatting>
  <conditionalFormatting sqref="F7:F14">
    <cfRule type="expression" dxfId="40" priority="4">
      <formula>$AE$3=TRUE</formula>
    </cfRule>
  </conditionalFormatting>
  <conditionalFormatting sqref="G7:H19">
    <cfRule type="expression" dxfId="39" priority="1">
      <formula>$AE$3=TRUE</formula>
    </cfRule>
  </conditionalFormatting>
  <conditionalFormatting sqref="G7:G19">
    <cfRule type="expression" dxfId="38" priority="3">
      <formula>$G$5="令和5"</formula>
    </cfRule>
  </conditionalFormatting>
  <conditionalFormatting sqref="F7:F19">
    <cfRule type="expression" dxfId="37" priority="2">
      <formula>$F$5="令和5"</formula>
    </cfRule>
  </conditionalFormatting>
  <dataValidations count="8">
    <dataValidation type="list" allowBlank="1" showInputMessage="1" showErrorMessage="1" sqref="I7:I19" xr:uid="{00000000-0002-0000-0400-000000000000}">
      <formula1>"A,B,C"</formula1>
    </dataValidation>
    <dataValidation type="list" allowBlank="1" showInputMessage="1" showErrorMessage="1" sqref="K7:K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15:F19 G7:H19" xr:uid="{CDFDBF54-E8AF-4120-8682-752FA4C44569}">
      <formula1>$BX$98:$BX$100</formula1>
    </dataValidation>
    <dataValidation type="list" allowBlank="1" showInputMessage="1" showErrorMessage="1" sqref="F7:F14" xr:uid="{D4BA857D-EB37-4064-922F-ACF8F68C3048}">
      <formula1>$AG$23:$AG$25</formula1>
    </dataValidation>
    <dataValidation type="list" allowBlank="1" showInputMessage="1" showErrorMessage="1" sqref="H5" xr:uid="{059101A5-BEB4-44FA-BCCD-C62FBCAADFF1}">
      <formula1>"令和5,令和3"</formula1>
    </dataValidation>
    <dataValidation type="list" allowBlank="1" showInputMessage="1" showErrorMessage="1" sqref="G5" xr:uid="{11383EE6-A116-41CA-A7AB-FF83E343E518}">
      <formula1>"令和4,令和5"</formula1>
    </dataValidation>
    <dataValidation type="list" allowBlank="1" showInputMessage="1" showErrorMessage="1" sqref="F5" xr:uid="{EB2AAF9E-F953-4C5D-92C1-E6D26D39195D}">
      <formula1>"令和3,令和5"</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1783080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F208"/>
  <sheetViews>
    <sheetView showGridLines="0" view="pageBreakPreview" zoomScale="80" zoomScaleNormal="100" zoomScaleSheetLayoutView="80" workbookViewId="0">
      <selection activeCell="F5" sqref="F5:G5"/>
    </sheetView>
  </sheetViews>
  <sheetFormatPr defaultColWidth="8.69921875" defaultRowHeight="12"/>
  <cols>
    <col min="1" max="1" width="3.09765625" style="2" customWidth="1"/>
    <col min="2" max="2" width="8.59765625" style="2" customWidth="1"/>
    <col min="3" max="3" width="16" style="2" customWidth="1"/>
    <col min="4" max="4" width="27" style="2" customWidth="1"/>
    <col min="5" max="7" width="13.59765625" style="2" customWidth="1"/>
    <col min="8" max="9" width="6.69921875" style="2" customWidth="1"/>
    <col min="10" max="10" width="13" style="2" customWidth="1"/>
    <col min="11" max="11" width="4.59765625" style="2" customWidth="1"/>
    <col min="12" max="12" width="13.69921875" style="2" customWidth="1"/>
    <col min="13" max="13" width="4.59765625" style="2" customWidth="1"/>
    <col min="14" max="14" width="35.59765625" style="2" customWidth="1"/>
    <col min="15" max="52" width="2.19921875" style="2" customWidth="1"/>
    <col min="53" max="53" width="7.59765625" style="2" hidden="1" customWidth="1"/>
    <col min="54" max="63" width="2.19921875" style="2" customWidth="1"/>
    <col min="64" max="64" width="2.19921875" style="25" customWidth="1"/>
    <col min="65" max="74" width="2.19921875" style="2" customWidth="1"/>
    <col min="75" max="75" width="8.69921875" style="2"/>
    <col min="76" max="76" width="8.09765625" style="2" customWidth="1"/>
    <col min="77" max="77" width="8.69921875" style="2"/>
    <col min="78" max="78" width="6.09765625" style="2" customWidth="1"/>
    <col min="79" max="79" width="8.69921875" style="2"/>
    <col min="80" max="80" width="8.19921875" style="2" customWidth="1"/>
    <col min="81" max="81" width="9.69921875" style="2" customWidth="1"/>
    <col min="82" max="82" width="6.5" style="2" customWidth="1"/>
    <col min="83" max="16384" width="8.69921875" style="2"/>
  </cols>
  <sheetData>
    <row r="1" spans="1:65" ht="12" customHeight="1"/>
    <row r="2" spans="1:65" ht="15" thickBot="1">
      <c r="B2" s="61" t="s">
        <v>831</v>
      </c>
      <c r="C2" s="45"/>
      <c r="D2" s="45"/>
      <c r="BA2" s="16" t="s">
        <v>614</v>
      </c>
    </row>
    <row r="3" spans="1:65" ht="12" customHeight="1" thickBot="1">
      <c r="BA3" s="233" t="b">
        <v>0</v>
      </c>
    </row>
    <row r="4" spans="1:65" ht="15.6" customHeight="1">
      <c r="A4" s="799"/>
      <c r="B4" s="789" t="s">
        <v>656</v>
      </c>
      <c r="C4" s="792" t="s">
        <v>409</v>
      </c>
      <c r="D4" s="800" t="s">
        <v>439</v>
      </c>
      <c r="E4" s="803" t="s">
        <v>440</v>
      </c>
      <c r="F4" s="804"/>
      <c r="G4" s="804"/>
      <c r="H4" s="804"/>
      <c r="I4" s="804"/>
      <c r="J4" s="803" t="s">
        <v>441</v>
      </c>
      <c r="K4" s="804"/>
      <c r="L4" s="803" t="s">
        <v>657</v>
      </c>
      <c r="M4" s="804"/>
      <c r="N4" s="807" t="s">
        <v>412</v>
      </c>
    </row>
    <row r="5" spans="1:65" ht="12.6" customHeight="1">
      <c r="A5" s="799"/>
      <c r="B5" s="790"/>
      <c r="C5" s="793"/>
      <c r="D5" s="801"/>
      <c r="E5" s="805" t="s">
        <v>658</v>
      </c>
      <c r="F5" s="810" t="s">
        <v>659</v>
      </c>
      <c r="G5" s="811"/>
      <c r="H5" s="805" t="s">
        <v>660</v>
      </c>
      <c r="I5" s="814" t="s">
        <v>661</v>
      </c>
      <c r="J5" s="812" t="s">
        <v>662</v>
      </c>
      <c r="K5" s="805" t="s">
        <v>660</v>
      </c>
      <c r="L5" s="812" t="s">
        <v>662</v>
      </c>
      <c r="M5" s="805" t="s">
        <v>660</v>
      </c>
      <c r="N5" s="808"/>
      <c r="BL5" s="66"/>
      <c r="BM5" s="67"/>
    </row>
    <row r="6" spans="1:65" ht="15" customHeight="1" thickBot="1">
      <c r="A6" s="799"/>
      <c r="B6" s="791"/>
      <c r="C6" s="794"/>
      <c r="D6" s="802"/>
      <c r="E6" s="806"/>
      <c r="F6" s="172" t="s">
        <v>663</v>
      </c>
      <c r="G6" s="172" t="s">
        <v>664</v>
      </c>
      <c r="H6" s="806"/>
      <c r="I6" s="815"/>
      <c r="J6" s="813"/>
      <c r="K6" s="806"/>
      <c r="L6" s="813"/>
      <c r="M6" s="806"/>
      <c r="N6" s="809"/>
      <c r="BL6" s="68"/>
      <c r="BM6" s="67"/>
    </row>
    <row r="7" spans="1:65" ht="24" customHeight="1">
      <c r="A7" s="133">
        <f>VLOOKUP(D7,非表示_活動量と単位!$D$8:$E$75,2,FALSE)</f>
        <v>1</v>
      </c>
      <c r="B7" s="268">
        <v>1</v>
      </c>
      <c r="C7" s="269">
        <v>1</v>
      </c>
      <c r="D7" s="270" t="s">
        <v>783</v>
      </c>
      <c r="E7" s="264" t="s">
        <v>784</v>
      </c>
      <c r="F7" s="271"/>
      <c r="G7" s="272"/>
      <c r="H7" s="264"/>
      <c r="I7" s="264" t="s">
        <v>763</v>
      </c>
      <c r="J7" s="264"/>
      <c r="K7" s="273" t="s">
        <v>785</v>
      </c>
      <c r="L7" s="264" t="s">
        <v>786</v>
      </c>
      <c r="M7" s="273" t="s">
        <v>495</v>
      </c>
      <c r="N7" s="274"/>
      <c r="BL7" s="68"/>
      <c r="BM7" s="67"/>
    </row>
    <row r="8" spans="1:65" ht="78.599999999999994" customHeight="1">
      <c r="A8" s="133">
        <f>VLOOKUP(D8,非表示_活動量と単位!$D$8:$E$75,2,FALSE)</f>
        <v>0</v>
      </c>
      <c r="B8" s="275">
        <v>2</v>
      </c>
      <c r="C8" s="276">
        <v>2</v>
      </c>
      <c r="D8" s="277" t="s">
        <v>462</v>
      </c>
      <c r="E8" s="278" t="s">
        <v>784</v>
      </c>
      <c r="F8" s="279"/>
      <c r="G8" s="280"/>
      <c r="H8" s="278"/>
      <c r="I8" s="278" t="s">
        <v>763</v>
      </c>
      <c r="J8" s="278" t="s">
        <v>787</v>
      </c>
      <c r="K8" s="281" t="s">
        <v>496</v>
      </c>
      <c r="L8" s="278" t="s">
        <v>786</v>
      </c>
      <c r="M8" s="281" t="s">
        <v>495</v>
      </c>
      <c r="N8" s="283" t="s">
        <v>788</v>
      </c>
      <c r="BL8" s="68"/>
      <c r="BM8" s="67"/>
    </row>
    <row r="9" spans="1:65" ht="45.6" customHeight="1">
      <c r="A9" s="133">
        <f>VLOOKUP(D9,非表示_活動量と単位!$D$8:$E$75,2,FALSE)</f>
        <v>0</v>
      </c>
      <c r="B9" s="275">
        <v>3</v>
      </c>
      <c r="C9" s="276">
        <v>3</v>
      </c>
      <c r="D9" s="277" t="s">
        <v>454</v>
      </c>
      <c r="E9" s="278" t="s">
        <v>784</v>
      </c>
      <c r="F9" s="279"/>
      <c r="G9" s="280"/>
      <c r="H9" s="278"/>
      <c r="I9" s="278" t="s">
        <v>763</v>
      </c>
      <c r="J9" s="278" t="s">
        <v>665</v>
      </c>
      <c r="K9" s="281" t="s">
        <v>495</v>
      </c>
      <c r="L9" s="278" t="s">
        <v>786</v>
      </c>
      <c r="M9" s="281" t="s">
        <v>495</v>
      </c>
      <c r="N9" s="283" t="s">
        <v>789</v>
      </c>
      <c r="BL9" s="68"/>
      <c r="BM9" s="67"/>
    </row>
    <row r="10" spans="1:65" ht="33.6" customHeight="1">
      <c r="A10" s="133">
        <f>VLOOKUP(D10,非表示_活動量と単位!$D$8:$E$75,2,FALSE)</f>
        <v>0</v>
      </c>
      <c r="B10" s="275">
        <v>4</v>
      </c>
      <c r="C10" s="276">
        <v>4</v>
      </c>
      <c r="D10" s="277" t="s">
        <v>454</v>
      </c>
      <c r="E10" s="278" t="s">
        <v>784</v>
      </c>
      <c r="F10" s="279"/>
      <c r="G10" s="280"/>
      <c r="H10" s="278"/>
      <c r="I10" s="278" t="s">
        <v>763</v>
      </c>
      <c r="J10" s="278" t="s">
        <v>786</v>
      </c>
      <c r="K10" s="281" t="s">
        <v>495</v>
      </c>
      <c r="L10" s="278" t="s">
        <v>786</v>
      </c>
      <c r="M10" s="281" t="s">
        <v>495</v>
      </c>
      <c r="N10" s="283" t="s">
        <v>789</v>
      </c>
      <c r="BL10" s="68"/>
      <c r="BM10" s="67"/>
    </row>
    <row r="11" spans="1:65" ht="24" customHeight="1">
      <c r="A11" s="133">
        <f>VLOOKUP(D11,非表示_活動量と単位!$D$8:$E$75,2,FALSE)</f>
        <v>1</v>
      </c>
      <c r="B11" s="275">
        <v>5</v>
      </c>
      <c r="C11" s="276">
        <v>4</v>
      </c>
      <c r="D11" s="277" t="s">
        <v>790</v>
      </c>
      <c r="E11" s="278" t="s">
        <v>765</v>
      </c>
      <c r="F11" s="279" t="s">
        <v>791</v>
      </c>
      <c r="G11" s="280" t="s">
        <v>792</v>
      </c>
      <c r="H11" s="278" t="s">
        <v>497</v>
      </c>
      <c r="I11" s="278" t="s">
        <v>763</v>
      </c>
      <c r="J11" s="278"/>
      <c r="K11" s="281" t="s">
        <v>785</v>
      </c>
      <c r="L11" s="278"/>
      <c r="M11" s="281" t="s">
        <v>785</v>
      </c>
      <c r="N11" s="282" t="s">
        <v>793</v>
      </c>
      <c r="BL11" s="68"/>
      <c r="BM11" s="67"/>
    </row>
    <row r="12" spans="1:65" ht="24" customHeight="1">
      <c r="A12" s="133">
        <f>VLOOKUP(D12,非表示_活動量と単位!$D$8:$E$75,2,FALSE)</f>
        <v>1</v>
      </c>
      <c r="B12" s="275">
        <v>6</v>
      </c>
      <c r="C12" s="276">
        <v>4</v>
      </c>
      <c r="D12" s="277" t="s">
        <v>794</v>
      </c>
      <c r="E12" s="278" t="s">
        <v>765</v>
      </c>
      <c r="F12" s="279" t="s">
        <v>791</v>
      </c>
      <c r="G12" s="280" t="s">
        <v>792</v>
      </c>
      <c r="H12" s="278" t="s">
        <v>497</v>
      </c>
      <c r="I12" s="278" t="s">
        <v>763</v>
      </c>
      <c r="J12" s="278"/>
      <c r="K12" s="281" t="s">
        <v>785</v>
      </c>
      <c r="L12" s="278"/>
      <c r="M12" s="281" t="s">
        <v>785</v>
      </c>
      <c r="N12" s="282" t="s">
        <v>793</v>
      </c>
      <c r="BL12" s="68"/>
      <c r="BM12" s="67"/>
    </row>
    <row r="13" spans="1:65" ht="24" customHeight="1">
      <c r="A13" s="133">
        <f>VLOOKUP(D13,非表示_活動量と単位!$D$8:$E$75,2,FALSE)</f>
        <v>1</v>
      </c>
      <c r="B13" s="275">
        <v>7</v>
      </c>
      <c r="C13" s="276">
        <v>4</v>
      </c>
      <c r="D13" s="277" t="s">
        <v>795</v>
      </c>
      <c r="E13" s="278" t="s">
        <v>765</v>
      </c>
      <c r="F13" s="279" t="s">
        <v>796</v>
      </c>
      <c r="G13" s="280" t="s">
        <v>792</v>
      </c>
      <c r="H13" s="278" t="s">
        <v>497</v>
      </c>
      <c r="I13" s="278" t="s">
        <v>763</v>
      </c>
      <c r="J13" s="278"/>
      <c r="K13" s="281" t="s">
        <v>785</v>
      </c>
      <c r="L13" s="278"/>
      <c r="M13" s="281" t="s">
        <v>785</v>
      </c>
      <c r="N13" s="282" t="s">
        <v>793</v>
      </c>
      <c r="BL13" s="68"/>
      <c r="BM13" s="67"/>
    </row>
    <row r="14" spans="1:65" ht="24" customHeight="1">
      <c r="A14" s="133">
        <f>VLOOKUP(D14,非表示_活動量と単位!$D$8:$E$75,2,FALSE)</f>
        <v>1</v>
      </c>
      <c r="B14" s="275">
        <v>8</v>
      </c>
      <c r="C14" s="276">
        <v>4</v>
      </c>
      <c r="D14" s="277" t="s">
        <v>797</v>
      </c>
      <c r="E14" s="278" t="s">
        <v>765</v>
      </c>
      <c r="F14" s="279" t="s">
        <v>796</v>
      </c>
      <c r="G14" s="280" t="s">
        <v>792</v>
      </c>
      <c r="H14" s="278" t="s">
        <v>497</v>
      </c>
      <c r="I14" s="278" t="s">
        <v>763</v>
      </c>
      <c r="J14" s="278"/>
      <c r="K14" s="281" t="s">
        <v>785</v>
      </c>
      <c r="L14" s="278"/>
      <c r="M14" s="281" t="s">
        <v>785</v>
      </c>
      <c r="N14" s="282" t="s">
        <v>793</v>
      </c>
      <c r="BL14" s="68"/>
      <c r="BM14" s="67"/>
    </row>
    <row r="15" spans="1:65" ht="24" customHeight="1">
      <c r="A15" s="133">
        <f>VLOOKUP(D15,非表示_活動量と単位!$D$8:$E$75,2,FALSE)</f>
        <v>1</v>
      </c>
      <c r="B15" s="275">
        <v>9</v>
      </c>
      <c r="C15" s="276">
        <v>5</v>
      </c>
      <c r="D15" s="277" t="s">
        <v>571</v>
      </c>
      <c r="E15" s="278" t="s">
        <v>798</v>
      </c>
      <c r="F15" s="279" t="s">
        <v>799</v>
      </c>
      <c r="G15" s="280" t="s">
        <v>800</v>
      </c>
      <c r="H15" s="278"/>
      <c r="I15" s="278" t="s">
        <v>763</v>
      </c>
      <c r="J15" s="278"/>
      <c r="K15" s="281" t="s">
        <v>785</v>
      </c>
      <c r="L15" s="278" t="s">
        <v>786</v>
      </c>
      <c r="M15" s="281" t="s">
        <v>495</v>
      </c>
      <c r="N15" s="282"/>
      <c r="BL15" s="68"/>
      <c r="BM15" s="67"/>
    </row>
    <row r="16" spans="1:65" ht="24" customHeight="1">
      <c r="A16" s="133">
        <f>VLOOKUP(D16,非表示_活動量と単位!$D$8:$E$75,2,FALSE)</f>
        <v>0</v>
      </c>
      <c r="B16" s="275">
        <v>10</v>
      </c>
      <c r="C16" s="276">
        <v>7</v>
      </c>
      <c r="D16" s="277" t="s">
        <v>454</v>
      </c>
      <c r="E16" s="278" t="s">
        <v>801</v>
      </c>
      <c r="F16" s="279"/>
      <c r="G16" s="280"/>
      <c r="H16" s="278"/>
      <c r="I16" s="278" t="s">
        <v>763</v>
      </c>
      <c r="J16" s="278" t="s">
        <v>786</v>
      </c>
      <c r="K16" s="281" t="s">
        <v>495</v>
      </c>
      <c r="L16" s="278" t="s">
        <v>786</v>
      </c>
      <c r="M16" s="281" t="s">
        <v>495</v>
      </c>
      <c r="N16" s="282" t="s">
        <v>802</v>
      </c>
      <c r="BL16" s="68"/>
      <c r="BM16" s="67"/>
    </row>
    <row r="17" spans="1:65" ht="24" customHeight="1">
      <c r="A17" s="133">
        <f>VLOOKUP(D17,非表示_活動量と単位!$D$8:$E$75,2,FALSE)</f>
        <v>0</v>
      </c>
      <c r="B17" s="275">
        <v>11</v>
      </c>
      <c r="C17" s="276">
        <v>7</v>
      </c>
      <c r="D17" s="277" t="s">
        <v>454</v>
      </c>
      <c r="E17" s="278" t="s">
        <v>801</v>
      </c>
      <c r="F17" s="279"/>
      <c r="G17" s="280"/>
      <c r="H17" s="278"/>
      <c r="I17" s="278" t="s">
        <v>763</v>
      </c>
      <c r="J17" s="278" t="s">
        <v>786</v>
      </c>
      <c r="K17" s="281" t="s">
        <v>495</v>
      </c>
      <c r="L17" s="278" t="s">
        <v>786</v>
      </c>
      <c r="M17" s="281" t="s">
        <v>495</v>
      </c>
      <c r="N17" s="282" t="s">
        <v>803</v>
      </c>
      <c r="BL17" s="68"/>
      <c r="BM17" s="67"/>
    </row>
    <row r="18" spans="1:65" ht="24" customHeight="1">
      <c r="A18" s="133" t="e">
        <f>VLOOKUP(D18,非表示_活動量と単位!$D$8:$E$75,2,FALSE)</f>
        <v>#N/A</v>
      </c>
      <c r="B18" s="275"/>
      <c r="C18" s="305"/>
      <c r="D18" s="277"/>
      <c r="E18" s="278"/>
      <c r="F18" s="279"/>
      <c r="G18" s="280"/>
      <c r="H18" s="278"/>
      <c r="I18" s="278"/>
      <c r="J18" s="278"/>
      <c r="K18" s="281" t="str">
        <f t="shared" ref="K18:K21" si="0">IFERROR(VLOOKUP(J18,$CE$102:$CF$104,2,FALSE),"")</f>
        <v/>
      </c>
      <c r="L18" s="278"/>
      <c r="M18" s="281" t="str">
        <f t="shared" ref="M18:M21" si="1">IFERROR(VLOOKUP(L18,$CE$102:$CF$104,2,FALSE),"")</f>
        <v/>
      </c>
      <c r="N18" s="306"/>
      <c r="BL18" s="68"/>
      <c r="BM18" s="67"/>
    </row>
    <row r="19" spans="1:65" ht="24" customHeight="1">
      <c r="A19" s="133" t="e">
        <f>VLOOKUP(D19,非表示_活動量と単位!$D$8:$E$75,2,FALSE)</f>
        <v>#N/A</v>
      </c>
      <c r="B19" s="275"/>
      <c r="C19" s="305"/>
      <c r="D19" s="277"/>
      <c r="E19" s="278"/>
      <c r="F19" s="279"/>
      <c r="G19" s="280"/>
      <c r="H19" s="278"/>
      <c r="I19" s="278"/>
      <c r="J19" s="278"/>
      <c r="K19" s="281" t="str">
        <f t="shared" si="0"/>
        <v/>
      </c>
      <c r="L19" s="278"/>
      <c r="M19" s="281" t="str">
        <f t="shared" si="1"/>
        <v/>
      </c>
      <c r="N19" s="306"/>
      <c r="BL19" s="68"/>
      <c r="BM19" s="67"/>
    </row>
    <row r="20" spans="1:65" ht="24" customHeight="1">
      <c r="A20" s="133" t="e">
        <f>VLOOKUP(D20,非表示_活動量と単位!$D$8:$E$75,2,FALSE)</f>
        <v>#N/A</v>
      </c>
      <c r="B20" s="275"/>
      <c r="C20" s="305"/>
      <c r="D20" s="277"/>
      <c r="E20" s="278"/>
      <c r="F20" s="279"/>
      <c r="G20" s="280"/>
      <c r="H20" s="278"/>
      <c r="I20" s="278"/>
      <c r="J20" s="278"/>
      <c r="K20" s="281" t="str">
        <f t="shared" si="0"/>
        <v/>
      </c>
      <c r="L20" s="278"/>
      <c r="M20" s="281" t="str">
        <f t="shared" si="1"/>
        <v/>
      </c>
      <c r="N20" s="306"/>
      <c r="BL20" s="68"/>
      <c r="BM20" s="67"/>
    </row>
    <row r="21" spans="1:65" ht="24" customHeight="1">
      <c r="A21" s="133" t="e">
        <f>VLOOKUP(D21,非表示_活動量と単位!$D$8:$E$75,2,FALSE)</f>
        <v>#N/A</v>
      </c>
      <c r="B21" s="275"/>
      <c r="C21" s="305"/>
      <c r="D21" s="277"/>
      <c r="E21" s="278"/>
      <c r="F21" s="279"/>
      <c r="G21" s="280"/>
      <c r="H21" s="278"/>
      <c r="I21" s="278"/>
      <c r="J21" s="278"/>
      <c r="K21" s="281" t="str">
        <f t="shared" si="0"/>
        <v/>
      </c>
      <c r="L21" s="278"/>
      <c r="M21" s="281" t="str">
        <f t="shared" si="1"/>
        <v/>
      </c>
      <c r="N21" s="306"/>
      <c r="BL21" s="68"/>
      <c r="BM21" s="67"/>
    </row>
    <row r="22" spans="1:65" ht="24" customHeight="1">
      <c r="A22" s="133" t="e">
        <f>VLOOKUP(D22,非表示_活動量と単位!$D$8:$E$75,2,FALSE)</f>
        <v>#N/A</v>
      </c>
      <c r="B22" s="275"/>
      <c r="C22" s="305"/>
      <c r="D22" s="277"/>
      <c r="E22" s="278"/>
      <c r="F22" s="279"/>
      <c r="G22" s="280"/>
      <c r="H22" s="278"/>
      <c r="I22" s="278"/>
      <c r="J22" s="278"/>
      <c r="K22" s="281" t="str">
        <f>IFERROR(VLOOKUP(J22,$CE$102:$CF$104,2,FALSE),"")</f>
        <v/>
      </c>
      <c r="L22" s="278"/>
      <c r="M22" s="281" t="str">
        <f>IFERROR(VLOOKUP(L22,$CE$102:$CF$104,2,FALSE),"")</f>
        <v/>
      </c>
      <c r="N22" s="306"/>
      <c r="BL22" s="68"/>
      <c r="BM22" s="67"/>
    </row>
    <row r="23" spans="1:65" ht="24" customHeight="1">
      <c r="A23" s="133" t="e">
        <f>VLOOKUP(D23,非表示_活動量と単位!$D$8:$E$75,2,FALSE)</f>
        <v>#N/A</v>
      </c>
      <c r="B23" s="275"/>
      <c r="C23" s="305"/>
      <c r="D23" s="277"/>
      <c r="E23" s="278"/>
      <c r="F23" s="279"/>
      <c r="G23" s="280"/>
      <c r="H23" s="278"/>
      <c r="I23" s="278"/>
      <c r="J23" s="278"/>
      <c r="K23" s="281" t="str">
        <f>IFERROR(VLOOKUP(J23,$CE$102:$CF$104,2,FALSE),"")</f>
        <v/>
      </c>
      <c r="L23" s="278"/>
      <c r="M23" s="281" t="str">
        <f>IFERROR(VLOOKUP(L23,$CE$102:$CF$104,2,FALSE),"")</f>
        <v/>
      </c>
      <c r="N23" s="306"/>
      <c r="BL23" s="68"/>
      <c r="BM23" s="67"/>
    </row>
    <row r="24" spans="1:65" ht="24" customHeight="1">
      <c r="A24" s="133" t="e">
        <f>VLOOKUP(D24,非表示_活動量と単位!$D$8:$E$75,2,FALSE)</f>
        <v>#N/A</v>
      </c>
      <c r="B24" s="275"/>
      <c r="C24" s="305"/>
      <c r="D24" s="277"/>
      <c r="E24" s="278"/>
      <c r="F24" s="279"/>
      <c r="G24" s="280"/>
      <c r="H24" s="278"/>
      <c r="I24" s="278"/>
      <c r="J24" s="278"/>
      <c r="K24" s="281" t="str">
        <f>IFERROR(VLOOKUP(J24,$CE$102:$CF$104,2,FALSE),"")</f>
        <v/>
      </c>
      <c r="L24" s="278"/>
      <c r="M24" s="281" t="str">
        <f>IFERROR(VLOOKUP(L24,$CE$102:$CF$104,2,FALSE),"")</f>
        <v/>
      </c>
      <c r="N24" s="306"/>
      <c r="BL24" s="68"/>
      <c r="BM24" s="67"/>
    </row>
    <row r="25" spans="1:65" ht="24" customHeight="1">
      <c r="A25" s="133" t="e">
        <f>VLOOKUP(D25,非表示_活動量と単位!$D$8:$E$75,2,FALSE)</f>
        <v>#N/A</v>
      </c>
      <c r="B25" s="275"/>
      <c r="C25" s="305"/>
      <c r="D25" s="277"/>
      <c r="E25" s="278"/>
      <c r="F25" s="279"/>
      <c r="G25" s="280"/>
      <c r="H25" s="278"/>
      <c r="I25" s="278"/>
      <c r="J25" s="278"/>
      <c r="K25" s="281" t="str">
        <f>IFERROR(VLOOKUP(J25,$CE$102:$CF$104,2,FALSE),"")</f>
        <v/>
      </c>
      <c r="L25" s="278"/>
      <c r="M25" s="281" t="str">
        <f>IFERROR(VLOOKUP(L25,$CE$102:$CF$104,2,FALSE),"")</f>
        <v/>
      </c>
      <c r="N25" s="306"/>
      <c r="BL25" s="68"/>
      <c r="BM25" s="67"/>
    </row>
    <row r="26" spans="1:65" ht="24" customHeight="1" thickBot="1">
      <c r="A26" s="133" t="e">
        <f>VLOOKUP(D26,非表示_活動量と単位!$D$8:$E$75,2,FALSE)</f>
        <v>#N/A</v>
      </c>
      <c r="B26" s="304"/>
      <c r="C26" s="307"/>
      <c r="D26" s="300"/>
      <c r="E26" s="303"/>
      <c r="F26" s="301"/>
      <c r="G26" s="302"/>
      <c r="H26" s="303"/>
      <c r="I26" s="303"/>
      <c r="J26" s="303"/>
      <c r="K26" s="308" t="str">
        <f>IFERROR(VLOOKUP(J26,$CE$102:$CF$104,2,FALSE),"")</f>
        <v/>
      </c>
      <c r="L26" s="303"/>
      <c r="M26" s="308" t="str">
        <f>IFERROR(VLOOKUP(L26,$CE$102:$CF$104,2,FALSE),"")</f>
        <v/>
      </c>
      <c r="N26" s="309"/>
      <c r="BL26" s="68"/>
      <c r="BM26" s="67"/>
    </row>
    <row r="27" spans="1:65" ht="12" customHeight="1">
      <c r="H27" s="72"/>
      <c r="I27" s="72"/>
      <c r="J27" s="72"/>
      <c r="K27" s="72"/>
      <c r="L27" s="72"/>
      <c r="M27" s="24"/>
      <c r="N27" s="24"/>
      <c r="BL27" s="68"/>
      <c r="BM27" s="67"/>
    </row>
    <row r="28" spans="1:65" ht="12" customHeight="1">
      <c r="A28" s="3" t="s">
        <v>506</v>
      </c>
      <c r="B28" s="2" t="s">
        <v>494</v>
      </c>
      <c r="H28" s="72"/>
      <c r="I28" s="72"/>
      <c r="J28" s="72"/>
      <c r="K28" s="72"/>
      <c r="L28" s="72"/>
      <c r="M28" s="24"/>
      <c r="N28" s="24"/>
      <c r="BL28" s="68"/>
      <c r="BM28" s="67"/>
    </row>
    <row r="29" spans="1:65" ht="12" customHeight="1">
      <c r="A29" s="3"/>
      <c r="B29" s="2" t="s">
        <v>669</v>
      </c>
      <c r="H29" s="72"/>
      <c r="I29" s="72"/>
      <c r="J29" s="72"/>
      <c r="K29" s="72"/>
      <c r="L29" s="72"/>
      <c r="M29" s="24"/>
      <c r="N29" s="24"/>
      <c r="BL29" s="68"/>
      <c r="BM29" s="67"/>
    </row>
    <row r="30" spans="1:65" ht="12" customHeight="1">
      <c r="A30" s="3" t="s">
        <v>505</v>
      </c>
      <c r="B30" s="2" t="s">
        <v>670</v>
      </c>
      <c r="H30" s="72"/>
      <c r="I30" s="72"/>
      <c r="J30" s="72"/>
      <c r="K30" s="72"/>
      <c r="L30" s="72"/>
      <c r="M30" s="24"/>
      <c r="N30" s="24"/>
      <c r="BL30" s="68"/>
      <c r="BM30" s="67"/>
    </row>
    <row r="31" spans="1:65" ht="12" customHeight="1">
      <c r="A31" s="3"/>
      <c r="B31" s="2" t="s">
        <v>705</v>
      </c>
      <c r="H31" s="72"/>
      <c r="I31" s="72"/>
      <c r="J31" s="72"/>
      <c r="K31" s="72"/>
      <c r="L31" s="72"/>
      <c r="M31" s="24"/>
      <c r="N31" s="24"/>
      <c r="BL31" s="68"/>
      <c r="BM31" s="67"/>
    </row>
    <row r="32" spans="1:65" ht="12" customHeight="1">
      <c r="A32" s="3" t="s">
        <v>504</v>
      </c>
      <c r="B32" s="2" t="s">
        <v>671</v>
      </c>
      <c r="H32" s="72"/>
      <c r="I32" s="72"/>
      <c r="J32" s="72"/>
      <c r="K32" s="72"/>
      <c r="L32" s="72"/>
      <c r="M32" s="24"/>
      <c r="N32" s="24"/>
      <c r="BL32" s="68"/>
      <c r="BM32" s="67"/>
    </row>
    <row r="33" spans="1:65" ht="12" customHeight="1">
      <c r="A33" s="3"/>
      <c r="B33" s="2" t="s">
        <v>672</v>
      </c>
      <c r="H33" s="72"/>
      <c r="I33" s="72"/>
      <c r="J33" s="72"/>
      <c r="K33" s="72"/>
      <c r="L33" s="72"/>
      <c r="M33" s="24"/>
      <c r="N33" s="24"/>
      <c r="BL33" s="68"/>
      <c r="BM33" s="67"/>
    </row>
    <row r="34" spans="1:65" ht="12" customHeight="1">
      <c r="A34" s="3"/>
      <c r="B34" s="2" t="s">
        <v>673</v>
      </c>
      <c r="H34" s="72"/>
      <c r="I34" s="72"/>
      <c r="J34" s="72"/>
      <c r="K34" s="72"/>
      <c r="L34" s="72"/>
      <c r="M34" s="24"/>
      <c r="N34" s="24"/>
      <c r="BL34" s="68"/>
      <c r="BM34" s="67"/>
    </row>
    <row r="35" spans="1:65" ht="12" customHeight="1">
      <c r="A35" s="3" t="s">
        <v>503</v>
      </c>
      <c r="B35" s="2" t="s">
        <v>674</v>
      </c>
      <c r="H35" s="72"/>
      <c r="I35" s="72"/>
      <c r="J35" s="72"/>
      <c r="K35" s="72"/>
      <c r="L35" s="72"/>
      <c r="M35" s="24"/>
      <c r="N35" s="24"/>
      <c r="BL35" s="68"/>
      <c r="BM35" s="67"/>
    </row>
    <row r="36" spans="1:65" ht="12" customHeight="1">
      <c r="A36" s="3"/>
      <c r="B36" s="2" t="s">
        <v>675</v>
      </c>
      <c r="H36" s="23"/>
      <c r="I36" s="23"/>
      <c r="J36" s="23"/>
      <c r="K36" s="23"/>
      <c r="L36" s="23"/>
      <c r="M36" s="23"/>
      <c r="N36" s="23"/>
      <c r="BL36" s="73"/>
      <c r="BM36" s="67"/>
    </row>
    <row r="37" spans="1:65" ht="12" customHeight="1">
      <c r="A37" s="3" t="s">
        <v>502</v>
      </c>
      <c r="B37" s="2" t="s">
        <v>676</v>
      </c>
      <c r="H37" s="23"/>
      <c r="I37" s="23"/>
      <c r="J37" s="23"/>
      <c r="K37" s="23"/>
      <c r="L37" s="23"/>
      <c r="M37" s="23"/>
      <c r="N37" s="23"/>
      <c r="BL37" s="74"/>
      <c r="BM37" s="67"/>
    </row>
    <row r="38" spans="1:65" ht="12" customHeight="1">
      <c r="A38" s="3"/>
      <c r="B38" s="2" t="s">
        <v>677</v>
      </c>
      <c r="H38" s="23"/>
      <c r="I38" s="23"/>
      <c r="J38" s="23"/>
      <c r="K38" s="23"/>
      <c r="L38" s="23"/>
      <c r="M38" s="23"/>
      <c r="N38" s="23"/>
      <c r="BL38" s="74"/>
      <c r="BM38" s="67"/>
    </row>
    <row r="39" spans="1:65" ht="12" customHeight="1">
      <c r="A39" s="3"/>
      <c r="B39" s="2" t="s">
        <v>678</v>
      </c>
      <c r="H39" s="23"/>
      <c r="I39" s="23"/>
      <c r="J39" s="23"/>
      <c r="K39" s="23"/>
      <c r="L39" s="23"/>
      <c r="M39" s="23"/>
      <c r="N39" s="23"/>
      <c r="BL39" s="74"/>
      <c r="BM39" s="67"/>
    </row>
    <row r="40" spans="1:65" ht="12" customHeight="1">
      <c r="A40" s="3" t="s">
        <v>436</v>
      </c>
      <c r="B40" s="314" t="s">
        <v>617</v>
      </c>
      <c r="H40" s="23"/>
      <c r="I40" s="23"/>
      <c r="J40" s="23"/>
      <c r="K40" s="23"/>
      <c r="L40" s="23"/>
      <c r="M40" s="23"/>
      <c r="N40" s="23"/>
      <c r="BL40" s="74"/>
      <c r="BM40" s="67"/>
    </row>
    <row r="41" spans="1:65" ht="12" customHeight="1">
      <c r="B41" s="314" t="s">
        <v>832</v>
      </c>
      <c r="H41" s="23"/>
      <c r="I41" s="23"/>
      <c r="J41" s="23"/>
      <c r="K41" s="23"/>
      <c r="L41" s="23"/>
      <c r="M41" s="23"/>
      <c r="N41" s="23"/>
      <c r="BL41" s="74"/>
      <c r="BM41" s="67"/>
    </row>
    <row r="42" spans="1:65" ht="12" customHeight="1">
      <c r="H42" s="23"/>
      <c r="I42" s="23"/>
      <c r="J42" s="23"/>
      <c r="K42" s="23"/>
      <c r="L42" s="23"/>
      <c r="M42" s="23"/>
      <c r="N42" s="23"/>
      <c r="BL42" s="74"/>
      <c r="BM42" s="67"/>
    </row>
    <row r="43" spans="1:65" ht="12" customHeight="1">
      <c r="H43" s="23"/>
      <c r="I43" s="23"/>
      <c r="J43" s="23"/>
      <c r="K43" s="23"/>
      <c r="L43" s="23"/>
      <c r="M43" s="23"/>
      <c r="N43" s="23"/>
      <c r="BL43" s="74"/>
      <c r="BM43" s="67"/>
    </row>
    <row r="44" spans="1:65" ht="12" customHeight="1">
      <c r="H44" s="23"/>
      <c r="I44" s="23"/>
      <c r="J44" s="23"/>
      <c r="K44" s="23"/>
      <c r="L44" s="23"/>
      <c r="M44" s="23"/>
      <c r="N44" s="23"/>
      <c r="BL44" s="74"/>
      <c r="BM44" s="67"/>
    </row>
    <row r="45" spans="1:65" ht="12" customHeight="1">
      <c r="A45" s="23"/>
      <c r="B45" s="23"/>
      <c r="C45" s="23"/>
      <c r="F45" s="23"/>
      <c r="G45" s="23"/>
      <c r="H45" s="23"/>
      <c r="I45" s="23"/>
      <c r="J45" s="23"/>
      <c r="K45" s="23"/>
      <c r="L45" s="23"/>
      <c r="M45" s="23"/>
      <c r="N45" s="23"/>
      <c r="BL45" s="74"/>
      <c r="BM45" s="67"/>
    </row>
    <row r="46" spans="1:65" ht="12" customHeight="1">
      <c r="A46" s="75"/>
      <c r="B46" s="23"/>
      <c r="C46" s="23"/>
      <c r="D46" s="23"/>
      <c r="E46" s="23"/>
      <c r="F46" s="23"/>
      <c r="G46" s="23"/>
      <c r="H46" s="23"/>
      <c r="I46" s="23"/>
      <c r="J46" s="23"/>
      <c r="K46" s="23"/>
      <c r="L46" s="23"/>
      <c r="M46" s="23"/>
      <c r="N46" s="23"/>
      <c r="BL46" s="74"/>
      <c r="BM46" s="67"/>
    </row>
    <row r="47" spans="1:65" ht="12" customHeight="1">
      <c r="A47" s="75"/>
      <c r="B47" s="23"/>
      <c r="C47" s="23"/>
      <c r="D47" s="23"/>
      <c r="E47" s="23"/>
      <c r="F47" s="23"/>
      <c r="G47" s="23"/>
      <c r="H47" s="23"/>
      <c r="I47" s="23"/>
      <c r="J47" s="23"/>
      <c r="K47" s="23"/>
      <c r="L47" s="23"/>
      <c r="M47" s="23"/>
      <c r="N47" s="23"/>
      <c r="BL47" s="74"/>
      <c r="BM47" s="67"/>
    </row>
    <row r="48" spans="1:65" ht="12" customHeight="1">
      <c r="BL48" s="74"/>
      <c r="BM48" s="67"/>
    </row>
    <row r="49" spans="64:65" ht="12" customHeight="1">
      <c r="BL49" s="74"/>
      <c r="BM49" s="67"/>
    </row>
    <row r="50" spans="64:65" ht="12" customHeight="1">
      <c r="BL50" s="74"/>
      <c r="BM50" s="67"/>
    </row>
    <row r="51" spans="64:65" ht="12" customHeight="1">
      <c r="BL51" s="74"/>
      <c r="BM51" s="67"/>
    </row>
    <row r="52" spans="64:65" ht="12" customHeight="1">
      <c r="BL52" s="74"/>
      <c r="BM52" s="67"/>
    </row>
    <row r="53" spans="64:65" ht="12" customHeight="1">
      <c r="BL53" s="74"/>
      <c r="BM53" s="67"/>
    </row>
    <row r="54" spans="64:65" ht="12" customHeight="1">
      <c r="BL54" s="74"/>
      <c r="BM54" s="67"/>
    </row>
    <row r="55" spans="64:65" ht="12" customHeight="1">
      <c r="BL55" s="74"/>
      <c r="BM55" s="67"/>
    </row>
    <row r="56" spans="64:65" ht="12" customHeight="1">
      <c r="BL56" s="74"/>
      <c r="BM56" s="67"/>
    </row>
    <row r="57" spans="64:65" ht="12" customHeight="1">
      <c r="BL57" s="74"/>
      <c r="BM57" s="67"/>
    </row>
    <row r="58" spans="64:65" ht="12" customHeight="1">
      <c r="BL58" s="74"/>
      <c r="BM58" s="67"/>
    </row>
    <row r="59" spans="64:65" ht="12" customHeight="1">
      <c r="BL59" s="74"/>
      <c r="BM59" s="67"/>
    </row>
    <row r="60" spans="64:65" ht="12" customHeight="1">
      <c r="BL60" s="74"/>
      <c r="BM60" s="67"/>
    </row>
    <row r="61" spans="64:65" ht="12" customHeight="1">
      <c r="BL61" s="74"/>
      <c r="BM61" s="67"/>
    </row>
    <row r="62" spans="64:65" ht="12" customHeight="1">
      <c r="BL62" s="74"/>
      <c r="BM62" s="67"/>
    </row>
    <row r="63" spans="64:65" ht="12" customHeight="1">
      <c r="BL63" s="74"/>
      <c r="BM63" s="67"/>
    </row>
    <row r="64" spans="64:65" ht="12" customHeight="1">
      <c r="BL64" s="74"/>
      <c r="BM64" s="67"/>
    </row>
    <row r="65" spans="64:65" ht="12" customHeight="1">
      <c r="BL65" s="74"/>
      <c r="BM65" s="67"/>
    </row>
    <row r="66" spans="64:65" ht="12" customHeight="1"/>
    <row r="67" spans="64:65" ht="12" customHeight="1"/>
    <row r="68" spans="64:65" ht="12" customHeight="1"/>
    <row r="69" spans="64:65" ht="12" customHeight="1"/>
    <row r="70" spans="64:65" ht="12" customHeight="1"/>
    <row r="71" spans="64:65" ht="12" customHeight="1"/>
    <row r="72" spans="64:65" ht="12" customHeight="1"/>
    <row r="73" spans="64:65" ht="12" customHeight="1"/>
    <row r="74" spans="64:65" ht="12" customHeight="1"/>
    <row r="75" spans="64:65" ht="12" customHeight="1"/>
    <row r="76" spans="64:65" ht="12" customHeight="1"/>
    <row r="77" spans="64:65" ht="12" customHeight="1"/>
    <row r="78" spans="64:65" ht="12" customHeight="1"/>
    <row r="79" spans="64:65" ht="12" customHeight="1"/>
    <row r="80" spans="64:65"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6:84" ht="12" customHeight="1"/>
    <row r="98" spans="76:84" ht="12" customHeight="1"/>
    <row r="99" spans="76:84" ht="12" customHeight="1"/>
    <row r="100" spans="76:84" ht="12" customHeight="1"/>
    <row r="101" spans="76:84" ht="12" customHeight="1" thickBot="1">
      <c r="BX101" s="2" t="s">
        <v>494</v>
      </c>
      <c r="BY101" s="2" t="s">
        <v>679</v>
      </c>
    </row>
    <row r="102" spans="76:84" ht="12" customHeight="1">
      <c r="BX102" s="19" t="s">
        <v>442</v>
      </c>
      <c r="BY102" s="19">
        <v>1</v>
      </c>
      <c r="CA102" s="19" t="s">
        <v>499</v>
      </c>
      <c r="CC102" s="19" t="s">
        <v>495</v>
      </c>
      <c r="CE102" s="53" t="s">
        <v>665</v>
      </c>
      <c r="CF102" s="54" t="s">
        <v>495</v>
      </c>
    </row>
    <row r="103" spans="76:84" ht="12" customHeight="1">
      <c r="BX103" s="55" t="s">
        <v>443</v>
      </c>
      <c r="BY103" s="55">
        <v>0</v>
      </c>
      <c r="CA103" s="55" t="s">
        <v>500</v>
      </c>
      <c r="CC103" s="55" t="s">
        <v>496</v>
      </c>
      <c r="CE103" s="56" t="s">
        <v>666</v>
      </c>
      <c r="CF103" s="57" t="s">
        <v>496</v>
      </c>
    </row>
    <row r="104" spans="76:84" ht="12" customHeight="1" thickBot="1">
      <c r="BX104" s="55" t="s">
        <v>444</v>
      </c>
      <c r="BY104" s="55">
        <v>0</v>
      </c>
      <c r="CA104" s="55" t="s">
        <v>501</v>
      </c>
      <c r="CC104" s="55" t="s">
        <v>497</v>
      </c>
      <c r="CE104" s="58" t="s">
        <v>667</v>
      </c>
      <c r="CF104" s="59" t="s">
        <v>497</v>
      </c>
    </row>
    <row r="105" spans="76:84" ht="12" customHeight="1" thickBot="1">
      <c r="BX105" s="55" t="s">
        <v>445</v>
      </c>
      <c r="BY105" s="55">
        <v>0</v>
      </c>
      <c r="CA105" s="20" t="s">
        <v>668</v>
      </c>
      <c r="CC105" s="20" t="s">
        <v>498</v>
      </c>
    </row>
    <row r="106" spans="76:84" ht="12" customHeight="1">
      <c r="BX106" s="55" t="s">
        <v>446</v>
      </c>
      <c r="BY106" s="55">
        <v>0</v>
      </c>
    </row>
    <row r="107" spans="76:84" ht="12" customHeight="1" thickBot="1">
      <c r="BX107" s="55" t="s">
        <v>447</v>
      </c>
      <c r="BY107" s="55">
        <v>0</v>
      </c>
    </row>
    <row r="108" spans="76:84" ht="12" customHeight="1">
      <c r="BX108" s="55" t="s">
        <v>448</v>
      </c>
      <c r="BY108" s="55">
        <v>0</v>
      </c>
      <c r="CA108" s="19" t="s">
        <v>680</v>
      </c>
    </row>
    <row r="109" spans="76:84" ht="12" customHeight="1">
      <c r="BX109" s="55" t="s">
        <v>449</v>
      </c>
      <c r="BY109" s="55">
        <v>0</v>
      </c>
      <c r="CA109" s="55" t="s">
        <v>681</v>
      </c>
    </row>
    <row r="110" spans="76:84" ht="12" customHeight="1">
      <c r="BX110" s="55" t="s">
        <v>450</v>
      </c>
      <c r="BY110" s="55">
        <v>0</v>
      </c>
      <c r="CA110" s="55" t="s">
        <v>682</v>
      </c>
    </row>
    <row r="111" spans="76:84" ht="12" customHeight="1" thickBot="1">
      <c r="BX111" s="55" t="s">
        <v>451</v>
      </c>
      <c r="BY111" s="55">
        <v>0</v>
      </c>
      <c r="CA111" s="20" t="s">
        <v>668</v>
      </c>
    </row>
    <row r="112" spans="76:84" ht="12" customHeight="1">
      <c r="BX112" s="55" t="s">
        <v>452</v>
      </c>
      <c r="BY112" s="55">
        <v>0</v>
      </c>
    </row>
    <row r="113" spans="76:77" ht="12" customHeight="1">
      <c r="BX113" s="55" t="s">
        <v>453</v>
      </c>
      <c r="BY113" s="55">
        <v>0</v>
      </c>
    </row>
    <row r="114" spans="76:77" ht="12" customHeight="1">
      <c r="BX114" s="55" t="s">
        <v>454</v>
      </c>
      <c r="BY114" s="55">
        <v>0</v>
      </c>
    </row>
    <row r="115" spans="76:77" ht="12" customHeight="1">
      <c r="BX115" s="55" t="s">
        <v>455</v>
      </c>
      <c r="BY115" s="55">
        <v>0</v>
      </c>
    </row>
    <row r="116" spans="76:77" ht="12" customHeight="1">
      <c r="BX116" s="55" t="s">
        <v>456</v>
      </c>
      <c r="BY116" s="55">
        <v>0</v>
      </c>
    </row>
    <row r="117" spans="76:77" ht="12" customHeight="1">
      <c r="BX117" s="55" t="s">
        <v>457</v>
      </c>
      <c r="BY117" s="55">
        <v>0</v>
      </c>
    </row>
    <row r="118" spans="76:77" ht="12" customHeight="1">
      <c r="BX118" s="55" t="s">
        <v>458</v>
      </c>
      <c r="BY118" s="55">
        <v>0</v>
      </c>
    </row>
    <row r="119" spans="76:77" ht="12" customHeight="1">
      <c r="BX119" s="55" t="s">
        <v>459</v>
      </c>
      <c r="BY119" s="55">
        <v>0</v>
      </c>
    </row>
    <row r="120" spans="76:77" ht="12" customHeight="1">
      <c r="BX120" s="55" t="s">
        <v>460</v>
      </c>
      <c r="BY120" s="55">
        <v>0</v>
      </c>
    </row>
    <row r="121" spans="76:77" ht="12" customHeight="1">
      <c r="BX121" s="55" t="s">
        <v>461</v>
      </c>
      <c r="BY121" s="55">
        <v>0</v>
      </c>
    </row>
    <row r="122" spans="76:77" ht="12" customHeight="1">
      <c r="BX122" s="55" t="s">
        <v>462</v>
      </c>
      <c r="BY122" s="55">
        <v>0</v>
      </c>
    </row>
    <row r="123" spans="76:77" ht="12" customHeight="1">
      <c r="BX123" s="55" t="s">
        <v>463</v>
      </c>
      <c r="BY123" s="55">
        <v>0</v>
      </c>
    </row>
    <row r="124" spans="76:77" ht="12" customHeight="1">
      <c r="BX124" s="55" t="s">
        <v>464</v>
      </c>
      <c r="BY124" s="55">
        <v>0</v>
      </c>
    </row>
    <row r="125" spans="76:77" ht="12" customHeight="1">
      <c r="BX125" s="55" t="s">
        <v>465</v>
      </c>
      <c r="BY125" s="55">
        <v>0</v>
      </c>
    </row>
    <row r="126" spans="76:77" ht="12" customHeight="1">
      <c r="BX126" s="55" t="s">
        <v>466</v>
      </c>
      <c r="BY126" s="55">
        <v>0</v>
      </c>
    </row>
    <row r="127" spans="76:77" ht="12" customHeight="1">
      <c r="BX127" s="55" t="s">
        <v>467</v>
      </c>
      <c r="BY127" s="55">
        <v>0</v>
      </c>
    </row>
    <row r="128" spans="76:77" ht="12" customHeight="1">
      <c r="BX128" s="55" t="s">
        <v>468</v>
      </c>
      <c r="BY128" s="55">
        <v>0</v>
      </c>
    </row>
    <row r="129" spans="76:77" ht="12" customHeight="1">
      <c r="BX129" s="55" t="s">
        <v>469</v>
      </c>
      <c r="BY129" s="55">
        <v>0</v>
      </c>
    </row>
    <row r="130" spans="76:77" ht="12" customHeight="1">
      <c r="BX130" s="55" t="s">
        <v>470</v>
      </c>
      <c r="BY130" s="55">
        <v>1</v>
      </c>
    </row>
    <row r="131" spans="76:77" ht="12" customHeight="1">
      <c r="BX131" s="55" t="s">
        <v>471</v>
      </c>
      <c r="BY131" s="55">
        <v>1</v>
      </c>
    </row>
    <row r="132" spans="76:77" ht="12" customHeight="1">
      <c r="BX132" s="55" t="s">
        <v>472</v>
      </c>
      <c r="BY132" s="55">
        <v>1</v>
      </c>
    </row>
    <row r="133" spans="76:77" ht="12" customHeight="1">
      <c r="BX133" s="55" t="s">
        <v>473</v>
      </c>
      <c r="BY133" s="55">
        <v>1</v>
      </c>
    </row>
    <row r="134" spans="76:77" ht="12" customHeight="1">
      <c r="BX134" s="55" t="s">
        <v>474</v>
      </c>
      <c r="BY134" s="55">
        <v>1</v>
      </c>
    </row>
    <row r="135" spans="76:77" ht="12" customHeight="1">
      <c r="BX135" s="55" t="s">
        <v>475</v>
      </c>
      <c r="BY135" s="55">
        <v>1</v>
      </c>
    </row>
    <row r="136" spans="76:77" ht="12" customHeight="1">
      <c r="BX136" s="55" t="s">
        <v>476</v>
      </c>
      <c r="BY136" s="55">
        <v>1</v>
      </c>
    </row>
    <row r="137" spans="76:77" ht="12" customHeight="1">
      <c r="BX137" s="55" t="s">
        <v>477</v>
      </c>
      <c r="BY137" s="55">
        <v>1</v>
      </c>
    </row>
    <row r="138" spans="76:77" ht="12" customHeight="1">
      <c r="BX138" s="55" t="s">
        <v>478</v>
      </c>
      <c r="BY138" s="55">
        <v>1</v>
      </c>
    </row>
    <row r="139" spans="76:77" ht="12" customHeight="1">
      <c r="BX139" s="55" t="s">
        <v>479</v>
      </c>
      <c r="BY139" s="55">
        <v>1</v>
      </c>
    </row>
    <row r="140" spans="76:77" ht="12" customHeight="1">
      <c r="BX140" s="55" t="s">
        <v>480</v>
      </c>
      <c r="BY140" s="55">
        <v>1</v>
      </c>
    </row>
    <row r="141" spans="76:77" ht="12" customHeight="1">
      <c r="BX141" s="55" t="s">
        <v>481</v>
      </c>
      <c r="BY141" s="55">
        <v>1</v>
      </c>
    </row>
    <row r="142" spans="76:77" ht="12" customHeight="1">
      <c r="BX142" s="55" t="s">
        <v>482</v>
      </c>
      <c r="BY142" s="55">
        <v>1</v>
      </c>
    </row>
    <row r="143" spans="76:77" ht="12" customHeight="1">
      <c r="BX143" s="55" t="s">
        <v>483</v>
      </c>
      <c r="BY143" s="55">
        <v>1</v>
      </c>
    </row>
    <row r="144" spans="76:77" ht="12" customHeight="1">
      <c r="BX144" s="55" t="s">
        <v>484</v>
      </c>
      <c r="BY144" s="55">
        <v>1</v>
      </c>
    </row>
    <row r="145" spans="76:77" ht="12" customHeight="1">
      <c r="BX145" s="55" t="s">
        <v>485</v>
      </c>
      <c r="BY145" s="55">
        <v>1</v>
      </c>
    </row>
    <row r="146" spans="76:77" ht="12" customHeight="1">
      <c r="BX146" s="55" t="s">
        <v>486</v>
      </c>
      <c r="BY146" s="55">
        <v>1</v>
      </c>
    </row>
    <row r="147" spans="76:77" ht="12" customHeight="1">
      <c r="BX147" s="55" t="s">
        <v>487</v>
      </c>
      <c r="BY147" s="55">
        <v>1</v>
      </c>
    </row>
    <row r="148" spans="76:77" ht="12" customHeight="1">
      <c r="BX148" s="55" t="s">
        <v>683</v>
      </c>
      <c r="BY148" s="55">
        <v>1</v>
      </c>
    </row>
    <row r="149" spans="76:77" ht="12" customHeight="1">
      <c r="BX149" s="55" t="s">
        <v>684</v>
      </c>
      <c r="BY149" s="55">
        <v>1</v>
      </c>
    </row>
    <row r="150" spans="76:77" ht="12" customHeight="1">
      <c r="BX150" s="55" t="s">
        <v>488</v>
      </c>
      <c r="BY150" s="55">
        <v>1</v>
      </c>
    </row>
    <row r="151" spans="76:77" ht="12" customHeight="1">
      <c r="BX151" s="55" t="s">
        <v>489</v>
      </c>
      <c r="BY151" s="55">
        <v>1</v>
      </c>
    </row>
    <row r="152" spans="76:77" ht="12" customHeight="1">
      <c r="BX152" s="55" t="s">
        <v>542</v>
      </c>
      <c r="BY152" s="55">
        <v>1</v>
      </c>
    </row>
    <row r="153" spans="76:77" ht="12" customHeight="1">
      <c r="BX153" s="55" t="s">
        <v>543</v>
      </c>
      <c r="BY153" s="55">
        <v>1</v>
      </c>
    </row>
    <row r="154" spans="76:77" ht="12" customHeight="1">
      <c r="BX154" s="55" t="s">
        <v>544</v>
      </c>
      <c r="BY154" s="55">
        <v>1</v>
      </c>
    </row>
    <row r="155" spans="76:77" ht="12" customHeight="1">
      <c r="BX155" s="55" t="s">
        <v>545</v>
      </c>
      <c r="BY155" s="55">
        <v>1</v>
      </c>
    </row>
    <row r="156" spans="76:77" ht="12" customHeight="1">
      <c r="BX156" s="55" t="s">
        <v>546</v>
      </c>
      <c r="BY156" s="55">
        <v>1</v>
      </c>
    </row>
    <row r="157" spans="76:77" ht="12" customHeight="1">
      <c r="BX157" s="55" t="s">
        <v>547</v>
      </c>
      <c r="BY157" s="55">
        <v>1</v>
      </c>
    </row>
    <row r="158" spans="76:77" ht="12" customHeight="1">
      <c r="BX158" s="55" t="s">
        <v>548</v>
      </c>
      <c r="BY158" s="55">
        <v>1</v>
      </c>
    </row>
    <row r="159" spans="76:77" ht="12" customHeight="1">
      <c r="BX159" s="55" t="s">
        <v>549</v>
      </c>
      <c r="BY159" s="55">
        <v>1</v>
      </c>
    </row>
    <row r="160" spans="76:77" ht="12" customHeight="1">
      <c r="BX160" s="55" t="s">
        <v>685</v>
      </c>
      <c r="BY160" s="55">
        <v>1</v>
      </c>
    </row>
    <row r="161" spans="76:77" ht="12" customHeight="1">
      <c r="BX161" s="55" t="s">
        <v>686</v>
      </c>
      <c r="BY161" s="55">
        <v>1</v>
      </c>
    </row>
    <row r="162" spans="76:77" ht="12" customHeight="1">
      <c r="BX162" s="55" t="s">
        <v>490</v>
      </c>
      <c r="BY162" s="55">
        <v>1</v>
      </c>
    </row>
    <row r="163" spans="76:77" ht="12" customHeight="1">
      <c r="BX163" s="55" t="s">
        <v>491</v>
      </c>
      <c r="BY163" s="55">
        <v>1</v>
      </c>
    </row>
    <row r="164" spans="76:77" ht="12" customHeight="1">
      <c r="BX164" s="55" t="s">
        <v>492</v>
      </c>
      <c r="BY164" s="55">
        <v>1</v>
      </c>
    </row>
    <row r="165" spans="76:77" ht="12" customHeight="1">
      <c r="BX165" s="55" t="s">
        <v>687</v>
      </c>
      <c r="BY165" s="55">
        <v>1</v>
      </c>
    </row>
    <row r="166" spans="76:77" ht="12" customHeight="1" thickBot="1">
      <c r="BX166" s="20" t="s">
        <v>493</v>
      </c>
      <c r="BY166" s="20">
        <v>0</v>
      </c>
    </row>
    <row r="167" spans="76:77" ht="12" customHeight="1"/>
    <row r="168" spans="76:77" ht="12" customHeight="1"/>
    <row r="169" spans="76:77" ht="12" customHeight="1"/>
    <row r="170" spans="76:77" ht="12" customHeight="1"/>
    <row r="171" spans="76:77" ht="12" customHeight="1"/>
    <row r="172" spans="76:77" ht="12" customHeight="1"/>
    <row r="173" spans="76:77" ht="12" customHeight="1"/>
    <row r="174" spans="76:77" ht="12" customHeight="1"/>
    <row r="175" spans="76:77" ht="12" customHeight="1"/>
    <row r="176" spans="76:77"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sheetData>
  <sheetProtection formatRows="0"/>
  <mergeCells count="16">
    <mergeCell ref="N4:N6"/>
    <mergeCell ref="F5:G5"/>
    <mergeCell ref="L4:M4"/>
    <mergeCell ref="L5:L6"/>
    <mergeCell ref="H5:H6"/>
    <mergeCell ref="K5:K6"/>
    <mergeCell ref="M5:M6"/>
    <mergeCell ref="J5:J6"/>
    <mergeCell ref="I5:I6"/>
    <mergeCell ref="E4:I4"/>
    <mergeCell ref="A4:A6"/>
    <mergeCell ref="C4:C6"/>
    <mergeCell ref="B4:B6"/>
    <mergeCell ref="D4:D6"/>
    <mergeCell ref="J4:K4"/>
    <mergeCell ref="E5:E6"/>
  </mergeCells>
  <phoneticPr fontId="2"/>
  <conditionalFormatting sqref="F7:G12 F22:G26 F17:G17">
    <cfRule type="expression" dxfId="36" priority="13">
      <formula>COUNTIF($E7,"*A*")</formula>
    </cfRule>
  </conditionalFormatting>
  <conditionalFormatting sqref="H7:H12 H22:H26 H17">
    <cfRule type="expression" dxfId="35" priority="12">
      <formula>OR(COUNTIF($E7,"*A*"),COUNTIF($E7,"*他*"))</formula>
    </cfRule>
  </conditionalFormatting>
  <conditionalFormatting sqref="F18:G21">
    <cfRule type="expression" dxfId="34" priority="7">
      <formula>COUNTIF($E18,"*A*")</formula>
    </cfRule>
  </conditionalFormatting>
  <conditionalFormatting sqref="H18:H21">
    <cfRule type="expression" dxfId="33" priority="6">
      <formula>OR(COUNTIF($E18,"*A*"),COUNTIF($E18,"*他*"))</formula>
    </cfRule>
  </conditionalFormatting>
  <conditionalFormatting sqref="B7:N26">
    <cfRule type="expression" dxfId="32" priority="1">
      <formula>$BA$3=TRUE</formula>
    </cfRule>
  </conditionalFormatting>
  <conditionalFormatting sqref="F13:G16">
    <cfRule type="expression" dxfId="31" priority="4">
      <formula>COUNTIF($E13,"*A*")</formula>
    </cfRule>
  </conditionalFormatting>
  <conditionalFormatting sqref="H13:H16">
    <cfRule type="expression" dxfId="30" priority="3">
      <formula>OR(COUNTIF($E13,"*A*"),COUNTIF($E13,"*他*"))</formula>
    </cfRule>
  </conditionalFormatting>
  <conditionalFormatting sqref="J7:K26">
    <cfRule type="expression" dxfId="29" priority="5">
      <formula>$A7=1</formula>
    </cfRule>
  </conditionalFormatting>
  <dataValidations count="5">
    <dataValidation type="list" allowBlank="1" showInputMessage="1" showErrorMessage="1" sqref="I7:I26" xr:uid="{00000000-0002-0000-0500-000000000000}">
      <formula1>"有,無"</formula1>
    </dataValidation>
    <dataValidation type="list" allowBlank="1" showInputMessage="1" showErrorMessage="1" sqref="H7:H26" xr:uid="{00000000-0002-0000-0500-000001000000}">
      <formula1>$CC$102:$CC$105</formula1>
    </dataValidation>
    <dataValidation type="list" allowBlank="1" showInputMessage="1" showErrorMessage="1" sqref="E7:E26" xr:uid="{00000000-0002-0000-0500-000002000000}">
      <formula1>$CA$102:$CA$105</formula1>
    </dataValidation>
    <dataValidation type="list" allowBlank="1" showInputMessage="1" showErrorMessage="1" sqref="J7:J26 L7:L26" xr:uid="{00000000-0002-0000-0500-000003000000}">
      <formula1>$CE$102:$CE$104</formula1>
    </dataValidation>
    <dataValidation type="list" allowBlank="1" showInputMessage="1" showErrorMessage="1" sqref="D7:D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2"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2</xdr:col>
                    <xdr:colOff>1203960</xdr:colOff>
                    <xdr:row>0</xdr:row>
                    <xdr:rowOff>137160</xdr:rowOff>
                  </from>
                  <to>
                    <xdr:col>3</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70" zoomScaleNormal="85" zoomScaleSheetLayoutView="70" workbookViewId="0"/>
  </sheetViews>
  <sheetFormatPr defaultColWidth="8.69921875" defaultRowHeight="12"/>
  <cols>
    <col min="1" max="1" width="1.8984375" style="171" customWidth="1"/>
    <col min="2" max="2" width="3.8984375" style="123" customWidth="1"/>
    <col min="3" max="3" width="11.19921875" style="123" customWidth="1"/>
    <col min="4" max="4" width="26.59765625" style="123" customWidth="1"/>
    <col min="5" max="5" width="14.3984375" style="123" customWidth="1"/>
    <col min="6" max="6" width="14.09765625" style="134" customWidth="1"/>
    <col min="7" max="7" width="10.09765625" style="315" customWidth="1"/>
    <col min="8" max="8" width="14.59765625" style="134" customWidth="1"/>
    <col min="9" max="9" width="10.19921875" style="315" customWidth="1"/>
    <col min="10" max="10" width="14.59765625" style="134" customWidth="1"/>
    <col min="11" max="11" width="9.8984375" style="315" customWidth="1"/>
    <col min="12" max="12" width="15.09765625" style="134" customWidth="1"/>
    <col min="13" max="13" width="57.09765625" style="134" customWidth="1"/>
    <col min="14" max="14" width="9.09765625" style="134" hidden="1" customWidth="1"/>
    <col min="15" max="19" width="8.69921875" style="134" hidden="1" customWidth="1"/>
    <col min="20" max="29" width="8.69921875" style="123" hidden="1" customWidth="1"/>
    <col min="30" max="30" width="22.19921875" style="123" hidden="1" customWidth="1"/>
    <col min="31" max="31" width="12.59765625" style="123" hidden="1" customWidth="1"/>
    <col min="32" max="32" width="3.3984375" style="123" customWidth="1"/>
    <col min="33" max="33" width="2.19921875" style="123" customWidth="1"/>
    <col min="34" max="34" width="4.09765625" style="123" customWidth="1"/>
    <col min="35" max="65" width="2.19921875" style="123" customWidth="1"/>
    <col min="66" max="66" width="2.19921875" style="16" customWidth="1"/>
    <col min="67" max="67" width="9.19921875" style="16" hidden="1" customWidth="1"/>
    <col min="68" max="68" width="2.19921875" style="16" customWidth="1"/>
    <col min="69" max="81" width="2.19921875" style="123" customWidth="1"/>
    <col min="82" max="82" width="2.19921875" style="134" customWidth="1"/>
    <col min="83" max="83" width="2.19921875" style="135" customWidth="1"/>
    <col min="84" max="92" width="2.19921875" style="123" customWidth="1"/>
    <col min="93" max="93" width="8.69921875" style="123"/>
    <col min="94" max="95" width="8.69921875" style="136"/>
    <col min="96" max="96" width="6.09765625" style="136" customWidth="1"/>
    <col min="97" max="97" width="8.69921875" style="136"/>
    <col min="98" max="98" width="8.19921875" style="136" customWidth="1"/>
    <col min="99" max="99" width="9.69921875" style="136" customWidth="1"/>
    <col min="100" max="100" width="6.5" style="136" customWidth="1"/>
    <col min="101" max="108" width="8.69921875" style="136"/>
    <col min="109" max="109" width="26.19921875" style="136" customWidth="1"/>
    <col min="110" max="115" width="8.69921875" style="136"/>
    <col min="116" max="16384" width="8.69921875" style="123"/>
  </cols>
  <sheetData>
    <row r="1" spans="1:83" ht="12" customHeight="1" thickBot="1"/>
    <row r="2" spans="1:83" ht="20.25" customHeight="1" thickBot="1">
      <c r="B2" s="209" t="str">
        <f ca="1">MID(CELL("filename",C2),FIND("]",CELL("filename",C2))+1,3)&amp;"．"</f>
        <v>6-1．</v>
      </c>
      <c r="C2" s="209" t="s">
        <v>729</v>
      </c>
      <c r="F2" s="352" t="str">
        <f>'4. 排出源リスト'!F5&amp;"年度"</f>
        <v>令和3年度</v>
      </c>
      <c r="BO2" s="16" t="s">
        <v>614</v>
      </c>
    </row>
    <row r="3" spans="1:83" ht="14.25" customHeight="1" thickBot="1">
      <c r="BO3" s="233" t="b">
        <v>0</v>
      </c>
    </row>
    <row r="4" spans="1:83" ht="19.5" customHeight="1">
      <c r="B4" s="788"/>
      <c r="C4" s="843" t="s">
        <v>602</v>
      </c>
      <c r="D4" s="846" t="s">
        <v>439</v>
      </c>
      <c r="E4" s="853" t="s">
        <v>991</v>
      </c>
      <c r="F4" s="849" t="s">
        <v>834</v>
      </c>
      <c r="G4" s="830"/>
      <c r="H4" s="849" t="s">
        <v>441</v>
      </c>
      <c r="I4" s="850"/>
      <c r="J4" s="830" t="s">
        <v>512</v>
      </c>
      <c r="K4" s="830"/>
      <c r="L4" s="832" t="s">
        <v>688</v>
      </c>
      <c r="M4" s="858" t="s">
        <v>557</v>
      </c>
      <c r="N4" s="838" t="s">
        <v>600</v>
      </c>
      <c r="O4" s="840" t="s">
        <v>603</v>
      </c>
      <c r="P4" s="816" t="s">
        <v>707</v>
      </c>
      <c r="Q4" s="816"/>
      <c r="R4" s="816"/>
      <c r="S4" s="816"/>
      <c r="T4" s="816"/>
      <c r="U4" s="816"/>
      <c r="V4" s="816"/>
      <c r="W4" s="816"/>
      <c r="X4" s="816"/>
      <c r="Y4" s="816"/>
      <c r="Z4" s="816"/>
      <c r="AA4" s="816"/>
      <c r="AB4" s="818" t="s">
        <v>604</v>
      </c>
      <c r="AC4" s="821" t="s">
        <v>601</v>
      </c>
      <c r="AD4" s="824" t="s">
        <v>625</v>
      </c>
      <c r="AE4" s="825"/>
    </row>
    <row r="5" spans="1:83" ht="15" customHeight="1">
      <c r="B5" s="788"/>
      <c r="C5" s="844"/>
      <c r="D5" s="847"/>
      <c r="E5" s="854"/>
      <c r="F5" s="851"/>
      <c r="G5" s="831"/>
      <c r="H5" s="851"/>
      <c r="I5" s="852"/>
      <c r="J5" s="831"/>
      <c r="K5" s="831"/>
      <c r="L5" s="833"/>
      <c r="M5" s="859"/>
      <c r="N5" s="839"/>
      <c r="O5" s="841"/>
      <c r="P5" s="817"/>
      <c r="Q5" s="817"/>
      <c r="R5" s="817"/>
      <c r="S5" s="817"/>
      <c r="T5" s="817"/>
      <c r="U5" s="817"/>
      <c r="V5" s="817"/>
      <c r="W5" s="817"/>
      <c r="X5" s="817"/>
      <c r="Y5" s="817"/>
      <c r="Z5" s="817"/>
      <c r="AA5" s="817"/>
      <c r="AB5" s="819"/>
      <c r="AC5" s="822"/>
      <c r="AD5" s="826" t="s">
        <v>626</v>
      </c>
      <c r="AE5" s="828" t="s">
        <v>608</v>
      </c>
      <c r="CD5" s="137"/>
      <c r="CE5" s="138"/>
    </row>
    <row r="6" spans="1:83" ht="21" customHeight="1" thickBot="1">
      <c r="A6" s="412"/>
      <c r="B6" s="788"/>
      <c r="C6" s="845"/>
      <c r="D6" s="848"/>
      <c r="E6" s="855"/>
      <c r="F6" s="353" t="s">
        <v>510</v>
      </c>
      <c r="G6" s="354" t="s">
        <v>511</v>
      </c>
      <c r="H6" s="355" t="s">
        <v>556</v>
      </c>
      <c r="I6" s="356" t="s">
        <v>529</v>
      </c>
      <c r="J6" s="357" t="s">
        <v>556</v>
      </c>
      <c r="K6" s="358" t="s">
        <v>529</v>
      </c>
      <c r="L6" s="834"/>
      <c r="M6" s="860"/>
      <c r="N6" s="413" t="s">
        <v>599</v>
      </c>
      <c r="O6" s="842"/>
      <c r="P6" s="359" t="s">
        <v>513</v>
      </c>
      <c r="Q6" s="359" t="s">
        <v>514</v>
      </c>
      <c r="R6" s="359" t="s">
        <v>515</v>
      </c>
      <c r="S6" s="359" t="s">
        <v>516</v>
      </c>
      <c r="T6" s="359" t="s">
        <v>517</v>
      </c>
      <c r="U6" s="359" t="s">
        <v>518</v>
      </c>
      <c r="V6" s="359" t="s">
        <v>519</v>
      </c>
      <c r="W6" s="359" t="s">
        <v>520</v>
      </c>
      <c r="X6" s="359" t="s">
        <v>521</v>
      </c>
      <c r="Y6" s="359" t="s">
        <v>522</v>
      </c>
      <c r="Z6" s="359" t="s">
        <v>523</v>
      </c>
      <c r="AA6" s="359" t="s">
        <v>524</v>
      </c>
      <c r="AB6" s="820"/>
      <c r="AC6" s="823"/>
      <c r="AD6" s="827"/>
      <c r="AE6" s="829"/>
      <c r="CD6" s="139"/>
      <c r="CE6" s="138"/>
    </row>
    <row r="7" spans="1:83" ht="21.75" customHeight="1">
      <c r="A7" s="412">
        <f>VLOOKUP(D7,非表示_活動量と単位!$D$8:$E$75,2,FALSE)</f>
        <v>1</v>
      </c>
      <c r="B7" s="210"/>
      <c r="C7" s="466">
        <v>1</v>
      </c>
      <c r="D7" s="467" t="s">
        <v>804</v>
      </c>
      <c r="E7" s="468">
        <v>480000</v>
      </c>
      <c r="F7" s="469">
        <f>IF(E7="","",INT(E7))</f>
        <v>480000</v>
      </c>
      <c r="G7" s="470" t="str">
        <f>IF($D7="","",VLOOKUP($D7,活動の種別と単位,4,FALSE))</f>
        <v>kWh</v>
      </c>
      <c r="H7" s="471" t="str">
        <f>IF($D7="","",IF(VLOOKUP($C7,モニタリングポイント,9,FALSE)="デフォルト値",VLOOKUP($D7,デフォルト値,4,FALSE),""))</f>
        <v/>
      </c>
      <c r="I7" s="470" t="str">
        <f t="shared" ref="I7:I21" si="0">IF($D7="","",VLOOKUP($D7,活動の種別と単位,5,FALSE))</f>
        <v>---</v>
      </c>
      <c r="J7" s="472">
        <f>IF($D7="","",IF(VLOOKUP($C7,モニタリングポイント,11,FALSE)="デフォルト値",VLOOKUP($D7,デフォルト値,5,FALSE),""))</f>
        <v>4.3600000000000003E-4</v>
      </c>
      <c r="K7" s="470" t="str">
        <f t="shared" ref="K7:K21" si="1">IF($D7="","",VLOOKUP($D7,活動の種別と単位,6,FALSE))</f>
        <v>t-CO2/kWh</v>
      </c>
      <c r="L7" s="473">
        <f>IF($D7="","",IF($A7=0,F7*H7*J7,F7*J7))</f>
        <v>209.28</v>
      </c>
      <c r="M7" s="474"/>
      <c r="N7" s="414" t="str">
        <f t="shared" ref="N7:N21" si="2">IF($D7="","",VLOOKUP($D7,活動の種別と単位,3,FALSE))</f>
        <v>使用量</v>
      </c>
      <c r="O7" s="415"/>
      <c r="P7" s="416"/>
      <c r="Q7" s="417"/>
      <c r="R7" s="418"/>
      <c r="S7" s="418"/>
      <c r="T7" s="418"/>
      <c r="U7" s="418"/>
      <c r="V7" s="418"/>
      <c r="W7" s="418"/>
      <c r="X7" s="418"/>
      <c r="Y7" s="418"/>
      <c r="Z7" s="418"/>
      <c r="AA7" s="418"/>
      <c r="AB7" s="419"/>
      <c r="AC7" s="419"/>
      <c r="AD7" s="420" t="str">
        <f>IF($D7="","",VLOOKUP($D7,活動の種別と単位,7,FALSE))</f>
        <v>対象</v>
      </c>
      <c r="AE7" s="421">
        <f t="shared" ref="AE7:AE31" si="3">IF($D7="","",IF(AD7="---","---",IF(OR($D7="系統電力",$D7="産業用蒸気",$D7="温水",$D7="冷水",$D7="蒸気（産業用以外）"),F7*VLOOKUP($D7,GJ換算係数,2,FALSE),F7*H7)))</f>
        <v>4684.8</v>
      </c>
      <c r="CD7" s="139"/>
      <c r="CE7" s="138"/>
    </row>
    <row r="8" spans="1:83" ht="21.75" customHeight="1">
      <c r="A8" s="412">
        <f>VLOOKUP(D8,非表示_活動量と単位!$D$8:$E$75,2,FALSE)</f>
        <v>0</v>
      </c>
      <c r="B8" s="210"/>
      <c r="C8" s="475">
        <v>2</v>
      </c>
      <c r="D8" s="476" t="s">
        <v>462</v>
      </c>
      <c r="E8" s="477">
        <v>120</v>
      </c>
      <c r="F8" s="478">
        <f t="shared" ref="F8:F31" si="4">IF(E8="","",INT(E8))</f>
        <v>120</v>
      </c>
      <c r="G8" s="479" t="str">
        <f t="shared" ref="G8:G21" si="5">IF($D8="","",VLOOKUP($D8,活動の種別と単位,4,FALSE))</f>
        <v>千Nm3</v>
      </c>
      <c r="H8" s="310">
        <v>45</v>
      </c>
      <c r="I8" s="479" t="str">
        <f t="shared" si="0"/>
        <v>GJ/千Nm3</v>
      </c>
      <c r="J8" s="312">
        <f t="shared" ref="J8:J21" si="6">IF($D8="","",IF(VLOOKUP($C8,モニタリングポイント,11,FALSE)="デフォルト値",VLOOKUP($D8,デフォルト値,5,FALSE),""))</f>
        <v>5.1299999999999998E-2</v>
      </c>
      <c r="K8" s="479" t="str">
        <f t="shared" si="1"/>
        <v>t-CO2/GJ</v>
      </c>
      <c r="L8" s="480">
        <f>IF($D8="","",IF($A8=0,F8*H8*J8,F8*J8))</f>
        <v>277.02</v>
      </c>
      <c r="M8" s="481"/>
      <c r="N8" s="422" t="str">
        <f t="shared" si="2"/>
        <v>使用量</v>
      </c>
      <c r="O8" s="423"/>
      <c r="P8" s="424"/>
      <c r="Q8" s="425"/>
      <c r="R8" s="426"/>
      <c r="S8" s="426"/>
      <c r="T8" s="426"/>
      <c r="U8" s="426"/>
      <c r="V8" s="426"/>
      <c r="W8" s="426"/>
      <c r="X8" s="426"/>
      <c r="Y8" s="426"/>
      <c r="Z8" s="426"/>
      <c r="AA8" s="426"/>
      <c r="AB8" s="427"/>
      <c r="AC8" s="427"/>
      <c r="AD8" s="428" t="str">
        <f t="shared" ref="AD8:AD31" si="7">IF($D8="","",VLOOKUP($D8,活動の種別と単位,7,FALSE))</f>
        <v>対象</v>
      </c>
      <c r="AE8" s="429">
        <f t="shared" si="3"/>
        <v>5400</v>
      </c>
      <c r="CD8" s="139"/>
      <c r="CE8" s="138"/>
    </row>
    <row r="9" spans="1:83" ht="21.75" customHeight="1">
      <c r="A9" s="412">
        <f>VLOOKUP(D9,非表示_活動量と単位!$D$8:$E$75,2,FALSE)</f>
        <v>0</v>
      </c>
      <c r="B9" s="210"/>
      <c r="C9" s="475">
        <v>3</v>
      </c>
      <c r="D9" s="476" t="s">
        <v>454</v>
      </c>
      <c r="E9" s="477">
        <v>900</v>
      </c>
      <c r="F9" s="478">
        <f t="shared" si="4"/>
        <v>900</v>
      </c>
      <c r="G9" s="479" t="str">
        <f t="shared" si="5"/>
        <v>kl</v>
      </c>
      <c r="H9" s="310">
        <f t="shared" ref="H9:H21" si="8">IF($D9="","",IF(VLOOKUP($C9,モニタリングポイント,9,FALSE)="デフォルト値",VLOOKUP($D9,デフォルト値,4,FALSE),""))</f>
        <v>38.9</v>
      </c>
      <c r="I9" s="479" t="str">
        <f t="shared" si="0"/>
        <v>GJ/kl</v>
      </c>
      <c r="J9" s="312">
        <f t="shared" si="6"/>
        <v>7.0800000000000002E-2</v>
      </c>
      <c r="K9" s="479" t="str">
        <f t="shared" si="1"/>
        <v>t-CO2/GJ</v>
      </c>
      <c r="L9" s="480">
        <f t="shared" ref="L9:L21" si="9">IF($D9="","",IF($A9=0,F9*H9*J9,F9*J9))</f>
        <v>2478.7080000000001</v>
      </c>
      <c r="M9" s="481"/>
      <c r="N9" s="422" t="str">
        <f t="shared" si="2"/>
        <v>使用量</v>
      </c>
      <c r="O9" s="423"/>
      <c r="P9" s="424"/>
      <c r="Q9" s="425"/>
      <c r="R9" s="426"/>
      <c r="S9" s="426"/>
      <c r="T9" s="426"/>
      <c r="U9" s="426"/>
      <c r="V9" s="426"/>
      <c r="W9" s="426"/>
      <c r="X9" s="426"/>
      <c r="Y9" s="426"/>
      <c r="Z9" s="426"/>
      <c r="AA9" s="426"/>
      <c r="AB9" s="427"/>
      <c r="AC9" s="427"/>
      <c r="AD9" s="428" t="str">
        <f t="shared" si="7"/>
        <v>対象</v>
      </c>
      <c r="AE9" s="429">
        <f t="shared" si="3"/>
        <v>35010</v>
      </c>
      <c r="CD9" s="139"/>
      <c r="CE9" s="138"/>
    </row>
    <row r="10" spans="1:83" ht="21.75" customHeight="1">
      <c r="A10" s="412">
        <f>VLOOKUP(D10,非表示_活動量と単位!$D$8:$E$75,2,FALSE)</f>
        <v>0</v>
      </c>
      <c r="B10" s="210"/>
      <c r="C10" s="475" t="s">
        <v>827</v>
      </c>
      <c r="D10" s="476" t="s">
        <v>454</v>
      </c>
      <c r="E10" s="477">
        <v>190.024</v>
      </c>
      <c r="F10" s="478">
        <f t="shared" si="4"/>
        <v>190</v>
      </c>
      <c r="G10" s="479" t="str">
        <f t="shared" si="5"/>
        <v>kl</v>
      </c>
      <c r="H10" s="310">
        <v>38.9</v>
      </c>
      <c r="I10" s="479" t="str">
        <f t="shared" si="0"/>
        <v>GJ/kl</v>
      </c>
      <c r="J10" s="312">
        <v>7.0800000000000002E-2</v>
      </c>
      <c r="K10" s="479" t="str">
        <f t="shared" si="1"/>
        <v>t-CO2/GJ</v>
      </c>
      <c r="L10" s="480">
        <f t="shared" si="9"/>
        <v>523.28280000000007</v>
      </c>
      <c r="M10" s="482" t="s">
        <v>828</v>
      </c>
      <c r="N10" s="422" t="str">
        <f t="shared" si="2"/>
        <v>使用量</v>
      </c>
      <c r="O10" s="423"/>
      <c r="P10" s="424"/>
      <c r="Q10" s="425"/>
      <c r="R10" s="426"/>
      <c r="S10" s="426"/>
      <c r="T10" s="426"/>
      <c r="U10" s="426"/>
      <c r="V10" s="426"/>
      <c r="W10" s="426"/>
      <c r="X10" s="426"/>
      <c r="Y10" s="426"/>
      <c r="Z10" s="426"/>
      <c r="AA10" s="426"/>
      <c r="AB10" s="427"/>
      <c r="AC10" s="427"/>
      <c r="AD10" s="428" t="str">
        <f t="shared" si="7"/>
        <v>対象</v>
      </c>
      <c r="AE10" s="429">
        <f t="shared" si="3"/>
        <v>7391</v>
      </c>
      <c r="CD10" s="139"/>
      <c r="CE10" s="138"/>
    </row>
    <row r="11" spans="1:83" ht="21.75" customHeight="1">
      <c r="A11" s="412">
        <f>VLOOKUP(D11,非表示_活動量と単位!$D$8:$E$75,2,FALSE)</f>
        <v>1</v>
      </c>
      <c r="B11" s="210"/>
      <c r="C11" s="475">
        <v>9</v>
      </c>
      <c r="D11" s="476" t="s">
        <v>805</v>
      </c>
      <c r="E11" s="477">
        <v>2100</v>
      </c>
      <c r="F11" s="478">
        <f t="shared" si="4"/>
        <v>2100</v>
      </c>
      <c r="G11" s="479" t="str">
        <f t="shared" si="5"/>
        <v>t</v>
      </c>
      <c r="H11" s="310" t="str">
        <f t="shared" si="8"/>
        <v/>
      </c>
      <c r="I11" s="479" t="str">
        <f t="shared" si="0"/>
        <v>---</v>
      </c>
      <c r="J11" s="312">
        <f t="shared" si="6"/>
        <v>0.42799999999999999</v>
      </c>
      <c r="K11" s="479" t="str">
        <f t="shared" si="1"/>
        <v>t-CO2/t</v>
      </c>
      <c r="L11" s="480">
        <f>IF($D11="","",IF($A11=0,F11*H11*J11,F11*J11))</f>
        <v>898.8</v>
      </c>
      <c r="M11" s="482"/>
      <c r="N11" s="422" t="str">
        <f t="shared" si="2"/>
        <v>原料使用量</v>
      </c>
      <c r="O11" s="423"/>
      <c r="P11" s="424"/>
      <c r="Q11" s="425"/>
      <c r="R11" s="426"/>
      <c r="S11" s="426"/>
      <c r="T11" s="426"/>
      <c r="U11" s="426"/>
      <c r="V11" s="426"/>
      <c r="W11" s="426"/>
      <c r="X11" s="426"/>
      <c r="Y11" s="426"/>
      <c r="Z11" s="426"/>
      <c r="AA11" s="426"/>
      <c r="AB11" s="427"/>
      <c r="AC11" s="427"/>
      <c r="AD11" s="428" t="str">
        <f t="shared" si="7"/>
        <v>---</v>
      </c>
      <c r="AE11" s="429" t="str">
        <f t="shared" ref="AE11:AE12" si="10">IF($D11="","",IF(AD11="---","---",IF(OR($D11="系統電力",$D11="産業用蒸気",$D11="温水",$D11="冷水",$D11="蒸気（産業用以外）"),F11*VLOOKUP($D11,GJ換算係数,2,FALSE),F11*H11)))</f>
        <v>---</v>
      </c>
      <c r="CD11" s="139"/>
      <c r="CE11" s="138"/>
    </row>
    <row r="12" spans="1:83" ht="21.75" customHeight="1">
      <c r="A12" s="412">
        <f>VLOOKUP(D12,非表示_活動量と単位!$D$8:$E$75,2,FALSE)</f>
        <v>0</v>
      </c>
      <c r="B12" s="210"/>
      <c r="C12" s="475">
        <v>10</v>
      </c>
      <c r="D12" s="476" t="s">
        <v>454</v>
      </c>
      <c r="E12" s="477">
        <v>220</v>
      </c>
      <c r="F12" s="478">
        <f t="shared" si="4"/>
        <v>220</v>
      </c>
      <c r="G12" s="479" t="str">
        <f t="shared" si="5"/>
        <v>kl</v>
      </c>
      <c r="H12" s="310">
        <f t="shared" si="8"/>
        <v>38.9</v>
      </c>
      <c r="I12" s="479" t="str">
        <f t="shared" si="0"/>
        <v>GJ/kl</v>
      </c>
      <c r="J12" s="312">
        <f t="shared" si="6"/>
        <v>7.0800000000000002E-2</v>
      </c>
      <c r="K12" s="479" t="str">
        <f t="shared" si="1"/>
        <v>t-CO2/GJ</v>
      </c>
      <c r="L12" s="480">
        <f t="shared" si="9"/>
        <v>605.90639999999996</v>
      </c>
      <c r="M12" s="481"/>
      <c r="N12" s="422" t="str">
        <f t="shared" si="2"/>
        <v>使用量</v>
      </c>
      <c r="O12" s="423"/>
      <c r="P12" s="424"/>
      <c r="Q12" s="425"/>
      <c r="R12" s="426"/>
      <c r="S12" s="426"/>
      <c r="T12" s="426"/>
      <c r="U12" s="426"/>
      <c r="V12" s="426"/>
      <c r="W12" s="426"/>
      <c r="X12" s="426"/>
      <c r="Y12" s="426"/>
      <c r="Z12" s="426"/>
      <c r="AA12" s="426"/>
      <c r="AB12" s="427"/>
      <c r="AC12" s="427"/>
      <c r="AD12" s="428" t="str">
        <f t="shared" si="7"/>
        <v>対象</v>
      </c>
      <c r="AE12" s="429">
        <f t="shared" si="10"/>
        <v>8558</v>
      </c>
      <c r="CD12" s="139"/>
      <c r="CE12" s="138"/>
    </row>
    <row r="13" spans="1:83" ht="21.75" customHeight="1">
      <c r="A13" s="412">
        <f>VLOOKUP(D13,非表示_活動量と単位!$D$8:$E$75,2,FALSE)</f>
        <v>0</v>
      </c>
      <c r="B13" s="210"/>
      <c r="C13" s="475">
        <v>11</v>
      </c>
      <c r="D13" s="476" t="s">
        <v>454</v>
      </c>
      <c r="E13" s="477">
        <v>30.65</v>
      </c>
      <c r="F13" s="478">
        <f t="shared" si="4"/>
        <v>30</v>
      </c>
      <c r="G13" s="479" t="str">
        <f t="shared" si="5"/>
        <v>kl</v>
      </c>
      <c r="H13" s="310">
        <f t="shared" si="8"/>
        <v>38.9</v>
      </c>
      <c r="I13" s="479" t="str">
        <f t="shared" si="0"/>
        <v>GJ/kl</v>
      </c>
      <c r="J13" s="312">
        <f t="shared" si="6"/>
        <v>7.0800000000000002E-2</v>
      </c>
      <c r="K13" s="479" t="str">
        <f t="shared" si="1"/>
        <v>t-CO2/GJ</v>
      </c>
      <c r="L13" s="480">
        <f t="shared" si="9"/>
        <v>82.623599999999996</v>
      </c>
      <c r="M13" s="481"/>
      <c r="N13" s="422" t="str">
        <f t="shared" si="2"/>
        <v>使用量</v>
      </c>
      <c r="O13" s="423"/>
      <c r="P13" s="424"/>
      <c r="Q13" s="425"/>
      <c r="R13" s="426"/>
      <c r="S13" s="426"/>
      <c r="T13" s="426"/>
      <c r="U13" s="426"/>
      <c r="V13" s="426"/>
      <c r="W13" s="426"/>
      <c r="X13" s="426"/>
      <c r="Y13" s="426"/>
      <c r="Z13" s="426"/>
      <c r="AA13" s="426"/>
      <c r="AB13" s="427"/>
      <c r="AC13" s="427"/>
      <c r="AD13" s="428" t="str">
        <f t="shared" si="7"/>
        <v>対象</v>
      </c>
      <c r="AE13" s="429">
        <f t="shared" si="3"/>
        <v>1167</v>
      </c>
      <c r="CD13" s="139"/>
      <c r="CE13" s="138"/>
    </row>
    <row r="14" spans="1:83" ht="21.75" customHeight="1">
      <c r="A14" s="412" t="e">
        <f>VLOOKUP(D14,非表示_活動量と単位!$D$8:$E$75,2,FALSE)</f>
        <v>#N/A</v>
      </c>
      <c r="B14" s="210"/>
      <c r="C14" s="483"/>
      <c r="D14" s="484"/>
      <c r="E14" s="477"/>
      <c r="F14" s="478" t="str">
        <f t="shared" si="4"/>
        <v/>
      </c>
      <c r="G14" s="485" t="str">
        <f t="shared" si="5"/>
        <v/>
      </c>
      <c r="H14" s="311" t="str">
        <f>IF($D14="","",IF(VLOOKUP($C14,モニタリングポイント,9,FALSE)="デフォルト値",VLOOKUP($D14,デフォルト値,4,FALSE),""))</f>
        <v/>
      </c>
      <c r="I14" s="485" t="str">
        <f t="shared" si="0"/>
        <v/>
      </c>
      <c r="J14" s="313" t="str">
        <f t="shared" si="6"/>
        <v/>
      </c>
      <c r="K14" s="485" t="str">
        <f t="shared" si="1"/>
        <v/>
      </c>
      <c r="L14" s="486" t="str">
        <f t="shared" si="9"/>
        <v/>
      </c>
      <c r="M14" s="481"/>
      <c r="N14" s="422" t="str">
        <f t="shared" si="2"/>
        <v/>
      </c>
      <c r="O14" s="423"/>
      <c r="P14" s="424"/>
      <c r="Q14" s="425"/>
      <c r="R14" s="426"/>
      <c r="S14" s="426"/>
      <c r="T14" s="426"/>
      <c r="U14" s="426"/>
      <c r="V14" s="426"/>
      <c r="W14" s="426"/>
      <c r="X14" s="426"/>
      <c r="Y14" s="426"/>
      <c r="Z14" s="426"/>
      <c r="AA14" s="426"/>
      <c r="AB14" s="427"/>
      <c r="AC14" s="427"/>
      <c r="AD14" s="428" t="str">
        <f t="shared" si="7"/>
        <v/>
      </c>
      <c r="AE14" s="429" t="str">
        <f t="shared" si="3"/>
        <v/>
      </c>
      <c r="CD14" s="139"/>
      <c r="CE14" s="138"/>
    </row>
    <row r="15" spans="1:83" ht="21.75" customHeight="1">
      <c r="A15" s="412" t="e">
        <f>VLOOKUP(D15,非表示_活動量と単位!$D$8:$E$75,2,FALSE)</f>
        <v>#N/A</v>
      </c>
      <c r="B15" s="210"/>
      <c r="C15" s="483"/>
      <c r="D15" s="484"/>
      <c r="E15" s="318"/>
      <c r="F15" s="487" t="str">
        <f t="shared" si="4"/>
        <v/>
      </c>
      <c r="G15" s="485" t="str">
        <f t="shared" si="5"/>
        <v/>
      </c>
      <c r="H15" s="311" t="str">
        <f t="shared" si="8"/>
        <v/>
      </c>
      <c r="I15" s="485" t="str">
        <f t="shared" si="0"/>
        <v/>
      </c>
      <c r="J15" s="313" t="str">
        <f t="shared" si="6"/>
        <v/>
      </c>
      <c r="K15" s="485" t="str">
        <f t="shared" si="1"/>
        <v/>
      </c>
      <c r="L15" s="486" t="str">
        <f t="shared" si="9"/>
        <v/>
      </c>
      <c r="M15" s="481"/>
      <c r="N15" s="422" t="str">
        <f t="shared" si="2"/>
        <v/>
      </c>
      <c r="O15" s="423"/>
      <c r="P15" s="424"/>
      <c r="Q15" s="425"/>
      <c r="R15" s="426"/>
      <c r="S15" s="426"/>
      <c r="T15" s="426"/>
      <c r="U15" s="426"/>
      <c r="V15" s="426"/>
      <c r="W15" s="426"/>
      <c r="X15" s="426"/>
      <c r="Y15" s="426"/>
      <c r="Z15" s="426"/>
      <c r="AA15" s="426"/>
      <c r="AB15" s="427"/>
      <c r="AC15" s="427"/>
      <c r="AD15" s="428" t="str">
        <f t="shared" si="7"/>
        <v/>
      </c>
      <c r="AE15" s="429" t="str">
        <f t="shared" si="3"/>
        <v/>
      </c>
      <c r="CD15" s="139"/>
      <c r="CE15" s="138"/>
    </row>
    <row r="16" spans="1:83" ht="21.75" customHeight="1">
      <c r="A16" s="412" t="e">
        <f>VLOOKUP(D16,非表示_活動量と単位!$D$8:$E$75,2,FALSE)</f>
        <v>#N/A</v>
      </c>
      <c r="B16" s="210"/>
      <c r="C16" s="483"/>
      <c r="D16" s="484"/>
      <c r="E16" s="318"/>
      <c r="F16" s="487" t="str">
        <f t="shared" si="4"/>
        <v/>
      </c>
      <c r="G16" s="485" t="str">
        <f t="shared" si="5"/>
        <v/>
      </c>
      <c r="H16" s="311" t="str">
        <f t="shared" si="8"/>
        <v/>
      </c>
      <c r="I16" s="485" t="str">
        <f t="shared" si="0"/>
        <v/>
      </c>
      <c r="J16" s="313" t="str">
        <f t="shared" si="6"/>
        <v/>
      </c>
      <c r="K16" s="485" t="str">
        <f t="shared" si="1"/>
        <v/>
      </c>
      <c r="L16" s="486" t="str">
        <f t="shared" si="9"/>
        <v/>
      </c>
      <c r="M16" s="481"/>
      <c r="N16" s="422" t="str">
        <f t="shared" si="2"/>
        <v/>
      </c>
      <c r="O16" s="423"/>
      <c r="P16" s="424"/>
      <c r="Q16" s="425"/>
      <c r="R16" s="426"/>
      <c r="S16" s="426"/>
      <c r="T16" s="426"/>
      <c r="U16" s="426"/>
      <c r="V16" s="426"/>
      <c r="W16" s="426"/>
      <c r="X16" s="426"/>
      <c r="Y16" s="426"/>
      <c r="Z16" s="426"/>
      <c r="AA16" s="426"/>
      <c r="AB16" s="427"/>
      <c r="AC16" s="427"/>
      <c r="AD16" s="428" t="str">
        <f t="shared" si="7"/>
        <v/>
      </c>
      <c r="AE16" s="429" t="str">
        <f t="shared" si="3"/>
        <v/>
      </c>
      <c r="CD16" s="139"/>
      <c r="CE16" s="138"/>
    </row>
    <row r="17" spans="1:83" ht="21.75" customHeight="1">
      <c r="A17" s="412" t="e">
        <f>VLOOKUP(D17,非表示_活動量と単位!$D$8:$E$75,2,FALSE)</f>
        <v>#N/A</v>
      </c>
      <c r="B17" s="210"/>
      <c r="C17" s="483"/>
      <c r="D17" s="484"/>
      <c r="E17" s="318"/>
      <c r="F17" s="487" t="str">
        <f t="shared" si="4"/>
        <v/>
      </c>
      <c r="G17" s="485" t="str">
        <f t="shared" si="5"/>
        <v/>
      </c>
      <c r="H17" s="311" t="str">
        <f t="shared" si="8"/>
        <v/>
      </c>
      <c r="I17" s="485" t="str">
        <f t="shared" si="0"/>
        <v/>
      </c>
      <c r="J17" s="313" t="str">
        <f t="shared" si="6"/>
        <v/>
      </c>
      <c r="K17" s="485" t="str">
        <f t="shared" si="1"/>
        <v/>
      </c>
      <c r="L17" s="486" t="str">
        <f t="shared" si="9"/>
        <v/>
      </c>
      <c r="M17" s="481"/>
      <c r="N17" s="422" t="str">
        <f t="shared" si="2"/>
        <v/>
      </c>
      <c r="O17" s="423"/>
      <c r="P17" s="424"/>
      <c r="Q17" s="425"/>
      <c r="R17" s="426"/>
      <c r="S17" s="426"/>
      <c r="T17" s="426"/>
      <c r="U17" s="426"/>
      <c r="V17" s="426"/>
      <c r="W17" s="426"/>
      <c r="X17" s="426"/>
      <c r="Y17" s="426"/>
      <c r="Z17" s="426"/>
      <c r="AA17" s="426"/>
      <c r="AB17" s="427"/>
      <c r="AC17" s="427"/>
      <c r="AD17" s="428" t="str">
        <f t="shared" si="7"/>
        <v/>
      </c>
      <c r="AE17" s="429" t="str">
        <f t="shared" si="3"/>
        <v/>
      </c>
      <c r="CD17" s="139"/>
      <c r="CE17" s="138"/>
    </row>
    <row r="18" spans="1:83" ht="21.75" customHeight="1">
      <c r="A18" s="412" t="e">
        <f>VLOOKUP(D18,非表示_活動量と単位!$D$8:$E$75,2,FALSE)</f>
        <v>#N/A</v>
      </c>
      <c r="B18" s="210"/>
      <c r="C18" s="483"/>
      <c r="D18" s="484"/>
      <c r="E18" s="318"/>
      <c r="F18" s="487" t="str">
        <f t="shared" si="4"/>
        <v/>
      </c>
      <c r="G18" s="485" t="str">
        <f t="shared" si="5"/>
        <v/>
      </c>
      <c r="H18" s="311" t="str">
        <f t="shared" si="8"/>
        <v/>
      </c>
      <c r="I18" s="485" t="str">
        <f t="shared" si="0"/>
        <v/>
      </c>
      <c r="J18" s="313" t="str">
        <f t="shared" si="6"/>
        <v/>
      </c>
      <c r="K18" s="485" t="str">
        <f t="shared" si="1"/>
        <v/>
      </c>
      <c r="L18" s="486" t="str">
        <f t="shared" si="9"/>
        <v/>
      </c>
      <c r="M18" s="481"/>
      <c r="N18" s="422" t="str">
        <f t="shared" si="2"/>
        <v/>
      </c>
      <c r="O18" s="423"/>
      <c r="P18" s="424"/>
      <c r="Q18" s="425"/>
      <c r="R18" s="426"/>
      <c r="S18" s="426"/>
      <c r="T18" s="426"/>
      <c r="U18" s="426"/>
      <c r="V18" s="426"/>
      <c r="W18" s="426"/>
      <c r="X18" s="426"/>
      <c r="Y18" s="426"/>
      <c r="Z18" s="426"/>
      <c r="AA18" s="426"/>
      <c r="AB18" s="427"/>
      <c r="AC18" s="427"/>
      <c r="AD18" s="428" t="str">
        <f t="shared" si="7"/>
        <v/>
      </c>
      <c r="AE18" s="429" t="str">
        <f t="shared" si="3"/>
        <v/>
      </c>
      <c r="CD18" s="139"/>
      <c r="CE18" s="138"/>
    </row>
    <row r="19" spans="1:83" ht="21.75" customHeight="1">
      <c r="A19" s="412" t="e">
        <f>VLOOKUP(D19,非表示_活動量と単位!$D$8:$E$75,2,FALSE)</f>
        <v>#N/A</v>
      </c>
      <c r="B19" s="210"/>
      <c r="C19" s="483"/>
      <c r="D19" s="484"/>
      <c r="E19" s="318"/>
      <c r="F19" s="487" t="str">
        <f t="shared" si="4"/>
        <v/>
      </c>
      <c r="G19" s="485" t="str">
        <f t="shared" si="5"/>
        <v/>
      </c>
      <c r="H19" s="311" t="str">
        <f>IF($D19="","",IF(VLOOKUP($C19,モニタリングポイント,9,FALSE)="デフォルト値",VLOOKUP($D19,デフォルト値,4,FALSE),""))</f>
        <v/>
      </c>
      <c r="I19" s="485" t="str">
        <f t="shared" si="0"/>
        <v/>
      </c>
      <c r="J19" s="313" t="str">
        <f t="shared" si="6"/>
        <v/>
      </c>
      <c r="K19" s="485" t="str">
        <f t="shared" si="1"/>
        <v/>
      </c>
      <c r="L19" s="486" t="str">
        <f t="shared" si="9"/>
        <v/>
      </c>
      <c r="M19" s="481"/>
      <c r="N19" s="422" t="str">
        <f t="shared" si="2"/>
        <v/>
      </c>
      <c r="O19" s="423"/>
      <c r="P19" s="424"/>
      <c r="Q19" s="425"/>
      <c r="R19" s="426"/>
      <c r="S19" s="426"/>
      <c r="T19" s="426"/>
      <c r="U19" s="426"/>
      <c r="V19" s="426"/>
      <c r="W19" s="426"/>
      <c r="X19" s="426"/>
      <c r="Y19" s="426"/>
      <c r="Z19" s="426"/>
      <c r="AA19" s="426"/>
      <c r="AB19" s="427"/>
      <c r="AC19" s="427"/>
      <c r="AD19" s="428" t="str">
        <f t="shared" si="7"/>
        <v/>
      </c>
      <c r="AE19" s="429" t="str">
        <f t="shared" si="3"/>
        <v/>
      </c>
      <c r="CD19" s="139"/>
      <c r="CE19" s="138"/>
    </row>
    <row r="20" spans="1:83" ht="21.75" customHeight="1">
      <c r="A20" s="412" t="e">
        <f>VLOOKUP(D20,非表示_活動量と単位!$D$8:$E$75,2,FALSE)</f>
        <v>#N/A</v>
      </c>
      <c r="B20" s="210"/>
      <c r="C20" s="483"/>
      <c r="D20" s="484"/>
      <c r="E20" s="318"/>
      <c r="F20" s="487" t="str">
        <f t="shared" si="4"/>
        <v/>
      </c>
      <c r="G20" s="485" t="str">
        <f t="shared" si="5"/>
        <v/>
      </c>
      <c r="H20" s="311" t="str">
        <f t="shared" si="8"/>
        <v/>
      </c>
      <c r="I20" s="485" t="str">
        <f t="shared" si="0"/>
        <v/>
      </c>
      <c r="J20" s="313" t="str">
        <f t="shared" si="6"/>
        <v/>
      </c>
      <c r="K20" s="485" t="str">
        <f t="shared" si="1"/>
        <v/>
      </c>
      <c r="L20" s="486" t="str">
        <f t="shared" ref="L20" si="11">IF($D20="","",IF($A20=0,F20*H20*J20,F20*J20))</f>
        <v/>
      </c>
      <c r="M20" s="481"/>
      <c r="N20" s="422" t="str">
        <f t="shared" si="2"/>
        <v/>
      </c>
      <c r="O20" s="423"/>
      <c r="P20" s="424"/>
      <c r="Q20" s="425"/>
      <c r="R20" s="426"/>
      <c r="S20" s="426"/>
      <c r="T20" s="426"/>
      <c r="U20" s="426"/>
      <c r="V20" s="426"/>
      <c r="W20" s="426"/>
      <c r="X20" s="426"/>
      <c r="Y20" s="426"/>
      <c r="Z20" s="426"/>
      <c r="AA20" s="426"/>
      <c r="AB20" s="427"/>
      <c r="AC20" s="427"/>
      <c r="AD20" s="428" t="str">
        <f t="shared" si="7"/>
        <v/>
      </c>
      <c r="AE20" s="429" t="str">
        <f t="shared" si="3"/>
        <v/>
      </c>
      <c r="CD20" s="139"/>
      <c r="CE20" s="138"/>
    </row>
    <row r="21" spans="1:83" ht="21.75" customHeight="1" thickBot="1">
      <c r="A21" s="412" t="e">
        <f>VLOOKUP(D21,非表示_活動量と単位!$D$8:$E$75,2,FALSE)</f>
        <v>#N/A</v>
      </c>
      <c r="B21" s="210"/>
      <c r="C21" s="483"/>
      <c r="D21" s="484"/>
      <c r="E21" s="318"/>
      <c r="F21" s="487" t="str">
        <f t="shared" si="4"/>
        <v/>
      </c>
      <c r="G21" s="485" t="str">
        <f t="shared" si="5"/>
        <v/>
      </c>
      <c r="H21" s="488" t="str">
        <f t="shared" si="8"/>
        <v/>
      </c>
      <c r="I21" s="485" t="str">
        <f t="shared" si="0"/>
        <v/>
      </c>
      <c r="J21" s="489" t="str">
        <f t="shared" si="6"/>
        <v/>
      </c>
      <c r="K21" s="485" t="str">
        <f t="shared" si="1"/>
        <v/>
      </c>
      <c r="L21" s="486" t="str">
        <f t="shared" si="9"/>
        <v/>
      </c>
      <c r="M21" s="481"/>
      <c r="N21" s="422" t="str">
        <f t="shared" si="2"/>
        <v/>
      </c>
      <c r="O21" s="423"/>
      <c r="P21" s="424"/>
      <c r="Q21" s="425"/>
      <c r="R21" s="426"/>
      <c r="S21" s="426"/>
      <c r="T21" s="426"/>
      <c r="U21" s="426"/>
      <c r="V21" s="426"/>
      <c r="W21" s="426"/>
      <c r="X21" s="426"/>
      <c r="Y21" s="426"/>
      <c r="Z21" s="426"/>
      <c r="AA21" s="426"/>
      <c r="AB21" s="427"/>
      <c r="AC21" s="427"/>
      <c r="AD21" s="428" t="str">
        <f t="shared" si="7"/>
        <v/>
      </c>
      <c r="AE21" s="429" t="str">
        <f t="shared" si="3"/>
        <v/>
      </c>
      <c r="CD21" s="139"/>
      <c r="CE21" s="138"/>
    </row>
    <row r="22" spans="1:83" ht="21.75" customHeight="1">
      <c r="A22" s="412">
        <f t="shared" ref="A22:A30" si="12">IF($H22="",1,0)</f>
        <v>1</v>
      </c>
      <c r="B22" s="210"/>
      <c r="C22" s="490"/>
      <c r="D22" s="491" t="s">
        <v>493</v>
      </c>
      <c r="E22" s="317"/>
      <c r="F22" s="492" t="str">
        <f t="shared" si="4"/>
        <v/>
      </c>
      <c r="G22" s="493"/>
      <c r="H22" s="494"/>
      <c r="I22" s="493"/>
      <c r="J22" s="495"/>
      <c r="K22" s="493"/>
      <c r="L22" s="496" t="str">
        <f>IF($C22="","",IF($A22=0,F22*H22*J22,F22*J22))</f>
        <v/>
      </c>
      <c r="M22" s="474"/>
      <c r="N22" s="430"/>
      <c r="O22" s="415"/>
      <c r="P22" s="416"/>
      <c r="Q22" s="417"/>
      <c r="R22" s="418"/>
      <c r="S22" s="418"/>
      <c r="T22" s="418"/>
      <c r="U22" s="418"/>
      <c r="V22" s="418"/>
      <c r="W22" s="418"/>
      <c r="X22" s="418"/>
      <c r="Y22" s="418"/>
      <c r="Z22" s="418"/>
      <c r="AA22" s="418"/>
      <c r="AB22" s="419"/>
      <c r="AC22" s="419"/>
      <c r="AD22" s="420" t="str">
        <f t="shared" si="7"/>
        <v>---</v>
      </c>
      <c r="AE22" s="431" t="str">
        <f t="shared" si="3"/>
        <v>---</v>
      </c>
      <c r="CD22" s="139"/>
      <c r="CE22" s="138"/>
    </row>
    <row r="23" spans="1:83" ht="21.75" customHeight="1">
      <c r="A23" s="412">
        <f t="shared" si="12"/>
        <v>1</v>
      </c>
      <c r="B23" s="210"/>
      <c r="C23" s="483"/>
      <c r="D23" s="484" t="s">
        <v>493</v>
      </c>
      <c r="E23" s="318"/>
      <c r="F23" s="487" t="str">
        <f t="shared" si="4"/>
        <v/>
      </c>
      <c r="G23" s="497"/>
      <c r="H23" s="498"/>
      <c r="I23" s="497"/>
      <c r="J23" s="499"/>
      <c r="K23" s="497"/>
      <c r="L23" s="486" t="str">
        <f t="shared" ref="L23:L31" si="13">IF($C23="","",IF($A23=0,F23*H23*J23,F23*J23))</f>
        <v/>
      </c>
      <c r="M23" s="481"/>
      <c r="N23" s="432"/>
      <c r="O23" s="423"/>
      <c r="P23" s="424"/>
      <c r="Q23" s="425"/>
      <c r="R23" s="426"/>
      <c r="S23" s="426"/>
      <c r="T23" s="426"/>
      <c r="U23" s="426"/>
      <c r="V23" s="426"/>
      <c r="W23" s="426"/>
      <c r="X23" s="426"/>
      <c r="Y23" s="426"/>
      <c r="Z23" s="426"/>
      <c r="AA23" s="426"/>
      <c r="AB23" s="427"/>
      <c r="AC23" s="427"/>
      <c r="AD23" s="428" t="str">
        <f t="shared" si="7"/>
        <v>---</v>
      </c>
      <c r="AE23" s="433" t="str">
        <f t="shared" ref="AE23:AE25" si="14">IF($D23="","",IF(AD23="---","---",IF(OR($D23="系統電力",$D23="産業用蒸気",$D23="温水",$D23="冷水",$D23="蒸気（産業用以外）"),F23*VLOOKUP($D23,GJ換算係数,2,FALSE),F23*H23)))</f>
        <v>---</v>
      </c>
      <c r="CD23" s="139"/>
      <c r="CE23" s="138"/>
    </row>
    <row r="24" spans="1:83" ht="21.75" customHeight="1">
      <c r="A24" s="412">
        <f t="shared" si="12"/>
        <v>1</v>
      </c>
      <c r="B24" s="210"/>
      <c r="C24" s="483"/>
      <c r="D24" s="484" t="s">
        <v>493</v>
      </c>
      <c r="E24" s="318"/>
      <c r="F24" s="487" t="str">
        <f t="shared" si="4"/>
        <v/>
      </c>
      <c r="G24" s="497"/>
      <c r="H24" s="498"/>
      <c r="I24" s="497"/>
      <c r="J24" s="499"/>
      <c r="K24" s="497"/>
      <c r="L24" s="486" t="str">
        <f t="shared" si="13"/>
        <v/>
      </c>
      <c r="M24" s="481"/>
      <c r="N24" s="432"/>
      <c r="O24" s="423"/>
      <c r="P24" s="424"/>
      <c r="Q24" s="425"/>
      <c r="R24" s="426"/>
      <c r="S24" s="426"/>
      <c r="T24" s="426"/>
      <c r="U24" s="426"/>
      <c r="V24" s="426"/>
      <c r="W24" s="426"/>
      <c r="X24" s="426"/>
      <c r="Y24" s="426"/>
      <c r="Z24" s="426"/>
      <c r="AA24" s="426"/>
      <c r="AB24" s="427"/>
      <c r="AC24" s="427"/>
      <c r="AD24" s="428" t="str">
        <f t="shared" si="7"/>
        <v>---</v>
      </c>
      <c r="AE24" s="433" t="str">
        <f t="shared" si="14"/>
        <v>---</v>
      </c>
      <c r="CD24" s="139"/>
      <c r="CE24" s="138"/>
    </row>
    <row r="25" spans="1:83" ht="21.75" customHeight="1">
      <c r="A25" s="412">
        <f t="shared" si="12"/>
        <v>1</v>
      </c>
      <c r="B25" s="210"/>
      <c r="C25" s="483"/>
      <c r="D25" s="484" t="s">
        <v>493</v>
      </c>
      <c r="E25" s="318"/>
      <c r="F25" s="487" t="str">
        <f t="shared" si="4"/>
        <v/>
      </c>
      <c r="G25" s="497"/>
      <c r="H25" s="498"/>
      <c r="I25" s="497"/>
      <c r="J25" s="499"/>
      <c r="K25" s="497"/>
      <c r="L25" s="486" t="str">
        <f t="shared" si="13"/>
        <v/>
      </c>
      <c r="M25" s="481"/>
      <c r="N25" s="432"/>
      <c r="O25" s="423"/>
      <c r="P25" s="424"/>
      <c r="Q25" s="425"/>
      <c r="R25" s="426"/>
      <c r="S25" s="426"/>
      <c r="T25" s="426"/>
      <c r="U25" s="426"/>
      <c r="V25" s="426"/>
      <c r="W25" s="426"/>
      <c r="X25" s="426"/>
      <c r="Y25" s="426"/>
      <c r="Z25" s="426"/>
      <c r="AA25" s="426"/>
      <c r="AB25" s="427"/>
      <c r="AC25" s="427"/>
      <c r="AD25" s="428" t="str">
        <f t="shared" si="7"/>
        <v>---</v>
      </c>
      <c r="AE25" s="433" t="str">
        <f t="shared" si="14"/>
        <v>---</v>
      </c>
      <c r="CD25" s="139"/>
      <c r="CE25" s="138"/>
    </row>
    <row r="26" spans="1:83" ht="21.75" customHeight="1">
      <c r="A26" s="412">
        <f t="shared" si="12"/>
        <v>1</v>
      </c>
      <c r="B26" s="210"/>
      <c r="C26" s="483"/>
      <c r="D26" s="484" t="s">
        <v>493</v>
      </c>
      <c r="E26" s="318"/>
      <c r="F26" s="487" t="str">
        <f t="shared" si="4"/>
        <v/>
      </c>
      <c r="G26" s="497"/>
      <c r="H26" s="498"/>
      <c r="I26" s="497"/>
      <c r="J26" s="499"/>
      <c r="K26" s="497"/>
      <c r="L26" s="486" t="str">
        <f t="shared" si="13"/>
        <v/>
      </c>
      <c r="M26" s="481"/>
      <c r="N26" s="432"/>
      <c r="O26" s="423"/>
      <c r="P26" s="424"/>
      <c r="Q26" s="425"/>
      <c r="R26" s="426"/>
      <c r="S26" s="426"/>
      <c r="T26" s="426"/>
      <c r="U26" s="426"/>
      <c r="V26" s="426"/>
      <c r="W26" s="426"/>
      <c r="X26" s="426"/>
      <c r="Y26" s="426"/>
      <c r="Z26" s="426"/>
      <c r="AA26" s="426"/>
      <c r="AB26" s="427"/>
      <c r="AC26" s="427"/>
      <c r="AD26" s="428" t="str">
        <f t="shared" si="7"/>
        <v>---</v>
      </c>
      <c r="AE26" s="433" t="str">
        <f t="shared" si="3"/>
        <v>---</v>
      </c>
      <c r="AI26" s="136"/>
      <c r="CD26" s="139"/>
      <c r="CE26" s="138"/>
    </row>
    <row r="27" spans="1:83" ht="21.75" customHeight="1">
      <c r="A27" s="412">
        <f t="shared" si="12"/>
        <v>1</v>
      </c>
      <c r="B27" s="210"/>
      <c r="C27" s="483"/>
      <c r="D27" s="484" t="s">
        <v>493</v>
      </c>
      <c r="E27" s="318"/>
      <c r="F27" s="487" t="str">
        <f t="shared" si="4"/>
        <v/>
      </c>
      <c r="G27" s="497"/>
      <c r="H27" s="498"/>
      <c r="I27" s="497"/>
      <c r="J27" s="499"/>
      <c r="K27" s="497"/>
      <c r="L27" s="486" t="str">
        <f t="shared" si="13"/>
        <v/>
      </c>
      <c r="M27" s="481"/>
      <c r="N27" s="432"/>
      <c r="O27" s="423"/>
      <c r="P27" s="424"/>
      <c r="Q27" s="425"/>
      <c r="R27" s="426"/>
      <c r="S27" s="426"/>
      <c r="T27" s="426"/>
      <c r="U27" s="426"/>
      <c r="V27" s="426"/>
      <c r="W27" s="426"/>
      <c r="X27" s="426"/>
      <c r="Y27" s="426"/>
      <c r="Z27" s="426"/>
      <c r="AA27" s="426"/>
      <c r="AB27" s="427"/>
      <c r="AC27" s="427"/>
      <c r="AD27" s="428" t="str">
        <f t="shared" si="7"/>
        <v>---</v>
      </c>
      <c r="AE27" s="433" t="str">
        <f t="shared" ref="AE27" si="15">IF($D27="","",IF(AD27="---","---",IF(OR($D27="系統電力",$D27="産業用蒸気",$D27="温水",$D27="冷水",$D27="蒸気（産業用以外）"),F27*VLOOKUP($D27,GJ換算係数,2,FALSE),F27*H27)))</f>
        <v>---</v>
      </c>
      <c r="AI27" s="136"/>
      <c r="CD27" s="139"/>
      <c r="CE27" s="138"/>
    </row>
    <row r="28" spans="1:83" ht="21.75" customHeight="1">
      <c r="A28" s="412">
        <f t="shared" si="12"/>
        <v>1</v>
      </c>
      <c r="B28" s="210"/>
      <c r="C28" s="483"/>
      <c r="D28" s="484" t="s">
        <v>493</v>
      </c>
      <c r="E28" s="318"/>
      <c r="F28" s="487" t="str">
        <f t="shared" si="4"/>
        <v/>
      </c>
      <c r="G28" s="497"/>
      <c r="H28" s="498"/>
      <c r="I28" s="497"/>
      <c r="J28" s="499"/>
      <c r="K28" s="497"/>
      <c r="L28" s="486" t="str">
        <f t="shared" si="13"/>
        <v/>
      </c>
      <c r="M28" s="481"/>
      <c r="N28" s="432"/>
      <c r="O28" s="423"/>
      <c r="P28" s="424"/>
      <c r="Q28" s="425"/>
      <c r="R28" s="426"/>
      <c r="S28" s="426"/>
      <c r="T28" s="426"/>
      <c r="U28" s="426"/>
      <c r="V28" s="426"/>
      <c r="W28" s="426"/>
      <c r="X28" s="426"/>
      <c r="Y28" s="426"/>
      <c r="Z28" s="426"/>
      <c r="AA28" s="426"/>
      <c r="AB28" s="427"/>
      <c r="AC28" s="427"/>
      <c r="AD28" s="428" t="str">
        <f t="shared" si="7"/>
        <v>---</v>
      </c>
      <c r="AE28" s="433" t="str">
        <f t="shared" si="3"/>
        <v>---</v>
      </c>
      <c r="AI28" s="136"/>
      <c r="CD28" s="139"/>
      <c r="CE28" s="138"/>
    </row>
    <row r="29" spans="1:83" ht="21.75" customHeight="1">
      <c r="A29" s="412">
        <f t="shared" si="12"/>
        <v>1</v>
      </c>
      <c r="B29" s="210"/>
      <c r="C29" s="483"/>
      <c r="D29" s="484" t="s">
        <v>493</v>
      </c>
      <c r="E29" s="318"/>
      <c r="F29" s="487" t="str">
        <f t="shared" si="4"/>
        <v/>
      </c>
      <c r="G29" s="497"/>
      <c r="H29" s="498"/>
      <c r="I29" s="497"/>
      <c r="J29" s="499"/>
      <c r="K29" s="497"/>
      <c r="L29" s="486" t="str">
        <f t="shared" si="13"/>
        <v/>
      </c>
      <c r="M29" s="481"/>
      <c r="N29" s="432"/>
      <c r="O29" s="423"/>
      <c r="P29" s="424"/>
      <c r="Q29" s="425"/>
      <c r="R29" s="426"/>
      <c r="S29" s="426"/>
      <c r="T29" s="426"/>
      <c r="U29" s="426"/>
      <c r="V29" s="426"/>
      <c r="W29" s="426"/>
      <c r="X29" s="426"/>
      <c r="Y29" s="426"/>
      <c r="Z29" s="426"/>
      <c r="AA29" s="426"/>
      <c r="AB29" s="427"/>
      <c r="AC29" s="427"/>
      <c r="AD29" s="428" t="str">
        <f t="shared" si="7"/>
        <v>---</v>
      </c>
      <c r="AE29" s="433" t="str">
        <f t="shared" ref="AE29" si="16">IF($D29="","",IF(AD29="---","---",IF(OR($D29="系統電力",$D29="産業用蒸気",$D29="温水",$D29="冷水",$D29="蒸気（産業用以外）"),F29*VLOOKUP($D29,GJ換算係数,2,FALSE),F29*H29)))</f>
        <v>---</v>
      </c>
      <c r="CD29" s="139"/>
      <c r="CE29" s="138"/>
    </row>
    <row r="30" spans="1:83" ht="21.75" customHeight="1">
      <c r="A30" s="412">
        <f t="shared" si="12"/>
        <v>1</v>
      </c>
      <c r="B30" s="210"/>
      <c r="C30" s="483"/>
      <c r="D30" s="484" t="s">
        <v>493</v>
      </c>
      <c r="E30" s="318"/>
      <c r="F30" s="487" t="str">
        <f t="shared" si="4"/>
        <v/>
      </c>
      <c r="G30" s="497"/>
      <c r="H30" s="498"/>
      <c r="I30" s="497"/>
      <c r="J30" s="499"/>
      <c r="K30" s="497"/>
      <c r="L30" s="486" t="str">
        <f t="shared" si="13"/>
        <v/>
      </c>
      <c r="M30" s="481"/>
      <c r="N30" s="432"/>
      <c r="O30" s="423"/>
      <c r="P30" s="424"/>
      <c r="Q30" s="425"/>
      <c r="R30" s="426"/>
      <c r="S30" s="426"/>
      <c r="T30" s="426"/>
      <c r="U30" s="426"/>
      <c r="V30" s="426"/>
      <c r="W30" s="426"/>
      <c r="X30" s="426"/>
      <c r="Y30" s="426"/>
      <c r="Z30" s="426"/>
      <c r="AA30" s="426"/>
      <c r="AB30" s="427"/>
      <c r="AC30" s="427"/>
      <c r="AD30" s="428" t="str">
        <f t="shared" si="7"/>
        <v>---</v>
      </c>
      <c r="AE30" s="433" t="str">
        <f t="shared" si="3"/>
        <v>---</v>
      </c>
      <c r="CD30" s="139"/>
      <c r="CE30" s="138"/>
    </row>
    <row r="31" spans="1:83" ht="21.75" customHeight="1" thickBot="1">
      <c r="A31" s="412">
        <f t="shared" ref="A31" si="17">IF($H31="",1,0)</f>
        <v>1</v>
      </c>
      <c r="B31" s="210"/>
      <c r="C31" s="500"/>
      <c r="D31" s="501" t="s">
        <v>493</v>
      </c>
      <c r="E31" s="502"/>
      <c r="F31" s="503" t="str">
        <f t="shared" si="4"/>
        <v/>
      </c>
      <c r="G31" s="504"/>
      <c r="H31" s="505"/>
      <c r="I31" s="504"/>
      <c r="J31" s="506"/>
      <c r="K31" s="504"/>
      <c r="L31" s="507" t="str">
        <f t="shared" si="13"/>
        <v/>
      </c>
      <c r="M31" s="508"/>
      <c r="N31" s="434"/>
      <c r="O31" s="435"/>
      <c r="P31" s="436"/>
      <c r="Q31" s="437"/>
      <c r="R31" s="438"/>
      <c r="S31" s="438"/>
      <c r="T31" s="438"/>
      <c r="U31" s="438"/>
      <c r="V31" s="438"/>
      <c r="W31" s="438"/>
      <c r="X31" s="438"/>
      <c r="Y31" s="438"/>
      <c r="Z31" s="438"/>
      <c r="AA31" s="438"/>
      <c r="AB31" s="439"/>
      <c r="AC31" s="439"/>
      <c r="AD31" s="440" t="str">
        <f t="shared" si="7"/>
        <v>---</v>
      </c>
      <c r="AE31" s="441" t="str">
        <f t="shared" si="3"/>
        <v>---</v>
      </c>
      <c r="CD31" s="139"/>
      <c r="CE31" s="138"/>
    </row>
    <row r="32" spans="1:83" ht="28.2" customHeight="1" thickBot="1">
      <c r="A32" s="170"/>
      <c r="B32" s="147"/>
      <c r="C32" s="147"/>
      <c r="D32" s="147"/>
      <c r="E32" s="147"/>
      <c r="J32" s="861" t="s">
        <v>605</v>
      </c>
      <c r="K32" s="862"/>
      <c r="L32" s="509">
        <f>INT(SUM($L$7:$L$31)+SUM($L$48:$L$102))</f>
        <v>5075</v>
      </c>
      <c r="M32" s="184"/>
      <c r="N32" s="149"/>
      <c r="O32" s="149"/>
      <c r="P32" s="149"/>
      <c r="Q32" s="149"/>
      <c r="R32" s="149"/>
      <c r="S32" s="149"/>
      <c r="AD32" s="131" t="s">
        <v>630</v>
      </c>
      <c r="AE32" s="410">
        <f>SUM($AE$7:$AE$31)+SUM($AE$48:$AE$102)</f>
        <v>62210.8</v>
      </c>
      <c r="CD32" s="139"/>
      <c r="CE32" s="138"/>
    </row>
    <row r="33" spans="1:83" ht="27.6" hidden="1" customHeight="1" thickBot="1">
      <c r="A33" s="170"/>
      <c r="B33" s="147"/>
      <c r="C33" s="147"/>
      <c r="D33" s="147"/>
      <c r="E33" s="147"/>
      <c r="J33" s="856" t="s">
        <v>629</v>
      </c>
      <c r="K33" s="857"/>
      <c r="L33" s="410">
        <f>SUMIFS(L7:L31,AD7:AD31,"対象")+SUMIFS(L48:L102,AD48:AD102,"対象")</f>
        <v>4176.8207999999995</v>
      </c>
      <c r="M33" s="184"/>
      <c r="N33" s="149"/>
      <c r="O33" s="149"/>
      <c r="P33" s="149"/>
      <c r="Q33" s="149"/>
      <c r="R33" s="149"/>
      <c r="S33" s="149"/>
      <c r="AD33" s="132" t="s">
        <v>738</v>
      </c>
      <c r="AE33" s="234">
        <f>IFERROR(L33/AE32,"---")</f>
        <v>6.7139802092241213E-2</v>
      </c>
      <c r="CD33" s="139"/>
      <c r="CE33" s="138"/>
    </row>
    <row r="34" spans="1:83" ht="1.95" customHeight="1">
      <c r="A34" s="170"/>
      <c r="B34" s="150"/>
      <c r="C34" s="151"/>
      <c r="D34" s="152"/>
      <c r="E34" s="152"/>
      <c r="K34" s="316"/>
      <c r="L34" s="148"/>
      <c r="M34" s="148"/>
      <c r="N34" s="149"/>
      <c r="O34" s="149"/>
      <c r="P34" s="149"/>
      <c r="Q34" s="149"/>
      <c r="R34" s="149"/>
      <c r="S34" s="149"/>
      <c r="CD34" s="139"/>
      <c r="CE34" s="138"/>
    </row>
    <row r="35" spans="1:83" ht="16.2" customHeight="1">
      <c r="A35" s="170"/>
      <c r="B35" s="211" t="s">
        <v>825</v>
      </c>
      <c r="C35" s="404" t="s">
        <v>998</v>
      </c>
      <c r="D35" s="405"/>
      <c r="E35" s="405"/>
      <c r="K35" s="316"/>
      <c r="L35" s="148"/>
      <c r="M35" s="148"/>
      <c r="N35" s="149"/>
      <c r="O35" s="149"/>
      <c r="P35" s="149"/>
      <c r="Q35" s="149"/>
      <c r="R35" s="149"/>
      <c r="S35" s="149"/>
      <c r="CD35" s="139"/>
      <c r="CE35" s="138"/>
    </row>
    <row r="36" spans="1:83" ht="14.7" customHeight="1">
      <c r="A36" s="170"/>
      <c r="B36" s="211" t="s">
        <v>432</v>
      </c>
      <c r="C36" s="337" t="s">
        <v>730</v>
      </c>
      <c r="D36" s="405"/>
      <c r="E36" s="405"/>
      <c r="K36" s="316"/>
      <c r="L36" s="148"/>
      <c r="M36" s="148"/>
      <c r="N36" s="149"/>
      <c r="O36" s="149"/>
      <c r="P36" s="149"/>
      <c r="Q36" s="149"/>
      <c r="R36" s="149"/>
      <c r="S36" s="149"/>
      <c r="CD36" s="139"/>
      <c r="CE36" s="138"/>
    </row>
    <row r="37" spans="1:83" ht="14.7" customHeight="1">
      <c r="B37" s="212"/>
      <c r="C37" s="406" t="s">
        <v>731</v>
      </c>
      <c r="D37" s="405"/>
      <c r="E37" s="405"/>
      <c r="K37" s="316"/>
      <c r="L37" s="148"/>
      <c r="M37" s="148"/>
      <c r="N37" s="149"/>
      <c r="O37" s="149"/>
      <c r="P37" s="149"/>
      <c r="Q37" s="149"/>
      <c r="R37" s="149"/>
      <c r="S37" s="149"/>
      <c r="CD37" s="139"/>
      <c r="CE37" s="138"/>
    </row>
    <row r="38" spans="1:83" ht="14.7" customHeight="1">
      <c r="B38" s="212"/>
      <c r="C38" s="328" t="s">
        <v>744</v>
      </c>
      <c r="D38" s="328"/>
      <c r="E38" s="328"/>
      <c r="CD38" s="140"/>
      <c r="CE38" s="138"/>
    </row>
    <row r="39" spans="1:83" ht="14.7" customHeight="1">
      <c r="B39" s="211"/>
      <c r="C39" s="406" t="s">
        <v>732</v>
      </c>
      <c r="D39" s="407"/>
      <c r="E39" s="407"/>
      <c r="CD39" s="141"/>
      <c r="CE39" s="138"/>
    </row>
    <row r="40" spans="1:83" ht="14.7" customHeight="1">
      <c r="B40" s="211"/>
      <c r="C40" s="328" t="s">
        <v>737</v>
      </c>
      <c r="D40" s="328"/>
      <c r="E40" s="328"/>
      <c r="CD40" s="141"/>
      <c r="CE40" s="138"/>
    </row>
    <row r="41" spans="1:83" ht="14.7" customHeight="1">
      <c r="B41" s="213" t="s">
        <v>433</v>
      </c>
      <c r="C41" s="328" t="s">
        <v>606</v>
      </c>
      <c r="D41" s="328"/>
      <c r="E41" s="328"/>
      <c r="CD41" s="141"/>
      <c r="CE41" s="138"/>
    </row>
    <row r="42" spans="1:83" ht="14.7" customHeight="1">
      <c r="B42" s="213" t="s">
        <v>434</v>
      </c>
      <c r="C42" s="591" t="s">
        <v>703</v>
      </c>
      <c r="D42" s="328"/>
      <c r="E42" s="328"/>
      <c r="CD42" s="141"/>
      <c r="CE42" s="138"/>
    </row>
    <row r="43" spans="1:83" ht="12" customHeight="1">
      <c r="B43" s="153"/>
      <c r="CD43" s="141"/>
      <c r="CE43" s="138"/>
    </row>
    <row r="44" spans="1:83" ht="12" customHeight="1" thickBot="1">
      <c r="B44" s="153"/>
      <c r="CD44" s="141"/>
      <c r="CE44" s="138"/>
    </row>
    <row r="45" spans="1:83" ht="18" customHeight="1">
      <c r="B45" s="788"/>
      <c r="C45" s="843" t="s">
        <v>602</v>
      </c>
      <c r="D45" s="846" t="s">
        <v>439</v>
      </c>
      <c r="E45" s="853" t="s">
        <v>833</v>
      </c>
      <c r="F45" s="849" t="s">
        <v>834</v>
      </c>
      <c r="G45" s="830"/>
      <c r="H45" s="849" t="s">
        <v>441</v>
      </c>
      <c r="I45" s="850"/>
      <c r="J45" s="830" t="s">
        <v>512</v>
      </c>
      <c r="K45" s="830"/>
      <c r="L45" s="832" t="s">
        <v>688</v>
      </c>
      <c r="M45" s="835" t="s">
        <v>557</v>
      </c>
      <c r="N45" s="838" t="s">
        <v>600</v>
      </c>
      <c r="O45" s="840" t="s">
        <v>603</v>
      </c>
      <c r="P45" s="816" t="s">
        <v>707</v>
      </c>
      <c r="Q45" s="816"/>
      <c r="R45" s="816"/>
      <c r="S45" s="816"/>
      <c r="T45" s="816"/>
      <c r="U45" s="816"/>
      <c r="V45" s="816"/>
      <c r="W45" s="816"/>
      <c r="X45" s="816"/>
      <c r="Y45" s="816"/>
      <c r="Z45" s="816"/>
      <c r="AA45" s="816"/>
      <c r="AB45" s="818" t="s">
        <v>604</v>
      </c>
      <c r="AC45" s="821" t="s">
        <v>601</v>
      </c>
      <c r="AD45" s="824" t="s">
        <v>625</v>
      </c>
      <c r="AE45" s="825"/>
      <c r="CD45" s="141"/>
      <c r="CE45" s="138"/>
    </row>
    <row r="46" spans="1:83" ht="18" customHeight="1">
      <c r="B46" s="788"/>
      <c r="C46" s="844"/>
      <c r="D46" s="847"/>
      <c r="E46" s="854"/>
      <c r="F46" s="851"/>
      <c r="G46" s="831"/>
      <c r="H46" s="851"/>
      <c r="I46" s="852"/>
      <c r="J46" s="831"/>
      <c r="K46" s="831"/>
      <c r="L46" s="833"/>
      <c r="M46" s="836"/>
      <c r="N46" s="839"/>
      <c r="O46" s="841"/>
      <c r="P46" s="817"/>
      <c r="Q46" s="817"/>
      <c r="R46" s="817"/>
      <c r="S46" s="817"/>
      <c r="T46" s="817"/>
      <c r="U46" s="817"/>
      <c r="V46" s="817"/>
      <c r="W46" s="817"/>
      <c r="X46" s="817"/>
      <c r="Y46" s="817"/>
      <c r="Z46" s="817"/>
      <c r="AA46" s="817"/>
      <c r="AB46" s="819"/>
      <c r="AC46" s="822"/>
      <c r="AD46" s="826" t="s">
        <v>626</v>
      </c>
      <c r="AE46" s="828" t="s">
        <v>608</v>
      </c>
      <c r="CD46" s="141"/>
      <c r="CE46" s="138"/>
    </row>
    <row r="47" spans="1:83" ht="18" customHeight="1" thickBot="1">
      <c r="B47" s="788"/>
      <c r="C47" s="845"/>
      <c r="D47" s="848"/>
      <c r="E47" s="855"/>
      <c r="F47" s="353" t="s">
        <v>510</v>
      </c>
      <c r="G47" s="354" t="s">
        <v>511</v>
      </c>
      <c r="H47" s="355" t="s">
        <v>556</v>
      </c>
      <c r="I47" s="356" t="s">
        <v>529</v>
      </c>
      <c r="J47" s="357" t="s">
        <v>556</v>
      </c>
      <c r="K47" s="358" t="s">
        <v>529</v>
      </c>
      <c r="L47" s="834"/>
      <c r="M47" s="837"/>
      <c r="N47" s="413" t="s">
        <v>599</v>
      </c>
      <c r="O47" s="842"/>
      <c r="P47" s="359" t="s">
        <v>513</v>
      </c>
      <c r="Q47" s="359" t="s">
        <v>514</v>
      </c>
      <c r="R47" s="359" t="s">
        <v>515</v>
      </c>
      <c r="S47" s="359" t="s">
        <v>516</v>
      </c>
      <c r="T47" s="359" t="s">
        <v>517</v>
      </c>
      <c r="U47" s="359" t="s">
        <v>518</v>
      </c>
      <c r="V47" s="359" t="s">
        <v>519</v>
      </c>
      <c r="W47" s="359" t="s">
        <v>520</v>
      </c>
      <c r="X47" s="359" t="s">
        <v>521</v>
      </c>
      <c r="Y47" s="359" t="s">
        <v>522</v>
      </c>
      <c r="Z47" s="359" t="s">
        <v>523</v>
      </c>
      <c r="AA47" s="359" t="s">
        <v>524</v>
      </c>
      <c r="AB47" s="820"/>
      <c r="AC47" s="823"/>
      <c r="AD47" s="827"/>
      <c r="AE47" s="829"/>
      <c r="CD47" s="141"/>
      <c r="CE47" s="138"/>
    </row>
    <row r="48" spans="1:83" ht="25.95" customHeight="1">
      <c r="A48" s="412" t="e">
        <f>VLOOKUP(D48,非表示_活動量と単位!$D$8:$E$75,2,FALSE)</f>
        <v>#N/A</v>
      </c>
      <c r="B48" s="214"/>
      <c r="C48" s="204"/>
      <c r="D48" s="154"/>
      <c r="E48" s="317"/>
      <c r="F48" s="492" t="str">
        <f>IF(E48="","",INT(E48))</f>
        <v/>
      </c>
      <c r="G48" s="485" t="str">
        <f t="shared" ref="G48:G102" si="18">IF($D48="","",VLOOKUP($D48,活動の種別と単位,4,FALSE))</f>
        <v/>
      </c>
      <c r="H48" s="311" t="str">
        <f t="shared" ref="H48:H79" si="19">IF($D48="","",IF(VLOOKUP($C48,モニタリングポイント,9,FALSE)="デフォルト値",VLOOKUP($D48,デフォルト値,4,FALSE),""))</f>
        <v/>
      </c>
      <c r="I48" s="485" t="str">
        <f t="shared" ref="I48:I102" si="20">IF($D48="","",VLOOKUP($D48,活動の種別と単位,5,FALSE))</f>
        <v/>
      </c>
      <c r="J48" s="313" t="str">
        <f t="shared" ref="J48:J102" si="21">IF($D48="","",IF(VLOOKUP($C48,モニタリングポイント,11,FALSE)="デフォルト値",VLOOKUP($D48,デフォルト値,5,FALSE),""))</f>
        <v/>
      </c>
      <c r="K48" s="485" t="str">
        <f t="shared" ref="K48:K102" si="22">IF($D48="","",VLOOKUP($D48,活動の種別と単位,6,FALSE))</f>
        <v/>
      </c>
      <c r="L48" s="311" t="str">
        <f t="shared" ref="L48:L63" si="23">IF($D48="","",IF(VLOOKUP($C48,モニタリングポイント,9,FALSE)="デフォルト値",VLOOKUP($D48,デフォルト値,4,FALSE),""))</f>
        <v/>
      </c>
      <c r="M48" s="157"/>
      <c r="N48" s="442" t="str">
        <f t="shared" ref="N48:N102" si="24">IF($D48="","",VLOOKUP($D48,活動の種別と単位,3,FALSE))</f>
        <v/>
      </c>
      <c r="O48" s="443"/>
      <c r="P48" s="444"/>
      <c r="Q48" s="445"/>
      <c r="R48" s="446"/>
      <c r="S48" s="446"/>
      <c r="T48" s="446"/>
      <c r="U48" s="446"/>
      <c r="V48" s="446"/>
      <c r="W48" s="446"/>
      <c r="X48" s="446"/>
      <c r="Y48" s="446"/>
      <c r="Z48" s="446"/>
      <c r="AA48" s="446"/>
      <c r="AB48" s="447"/>
      <c r="AC48" s="447"/>
      <c r="AD48" s="448" t="str">
        <f t="shared" ref="AD48:AD102" si="25">IF($D48="","",VLOOKUP($D48,活動の種別と単位,7,FALSE))</f>
        <v/>
      </c>
      <c r="AE48" s="449" t="str">
        <f t="shared" ref="AE48:AE102" si="26">IF($D48="","",IF(AD48="---","---",IF(OR($D48="系統電力",$D48="産業用蒸気",$D48="温水",$D48="冷水",$D48="蒸気（産業用以外）"),F48*VLOOKUP($D48,GJ換算係数,2,FALSE),F48*H48)))</f>
        <v/>
      </c>
      <c r="CD48" s="141"/>
      <c r="CE48" s="138"/>
    </row>
    <row r="49" spans="1:83" ht="25.95" customHeight="1">
      <c r="A49" s="412" t="e">
        <f>VLOOKUP(D49,非表示_活動量と単位!$D$8:$E$75,2,FALSE)</f>
        <v>#N/A</v>
      </c>
      <c r="B49" s="214"/>
      <c r="C49" s="205"/>
      <c r="D49" s="155"/>
      <c r="E49" s="318"/>
      <c r="F49" s="487" t="str">
        <f t="shared" ref="F49:F102" si="27">IF(E49="","",INT(E49))</f>
        <v/>
      </c>
      <c r="G49" s="485" t="str">
        <f t="shared" si="18"/>
        <v/>
      </c>
      <c r="H49" s="311" t="str">
        <f t="shared" si="19"/>
        <v/>
      </c>
      <c r="I49" s="485" t="str">
        <f t="shared" si="20"/>
        <v/>
      </c>
      <c r="J49" s="313" t="str">
        <f t="shared" si="21"/>
        <v/>
      </c>
      <c r="K49" s="485" t="str">
        <f t="shared" si="22"/>
        <v/>
      </c>
      <c r="L49" s="510" t="str">
        <f t="shared" si="23"/>
        <v/>
      </c>
      <c r="M49" s="158"/>
      <c r="N49" s="450" t="str">
        <f t="shared" si="24"/>
        <v/>
      </c>
      <c r="O49" s="451"/>
      <c r="P49" s="452"/>
      <c r="Q49" s="453"/>
      <c r="R49" s="454"/>
      <c r="S49" s="454"/>
      <c r="T49" s="454"/>
      <c r="U49" s="454"/>
      <c r="V49" s="454"/>
      <c r="W49" s="454"/>
      <c r="X49" s="454"/>
      <c r="Y49" s="454"/>
      <c r="Z49" s="454"/>
      <c r="AA49" s="454"/>
      <c r="AB49" s="455"/>
      <c r="AC49" s="455"/>
      <c r="AD49" s="456" t="str">
        <f t="shared" si="25"/>
        <v/>
      </c>
      <c r="AE49" s="457" t="str">
        <f t="shared" ref="AE49:AE69" si="28">IF($D49="","",IF(AD49="---","---",IF(OR($D49="系統電力",$D49="産業用蒸気",$D49="温水",$D49="冷水",$D49="蒸気（産業用以外）"),F49*VLOOKUP($D49,GJ換算係数,2,FALSE),F49*H49)))</f>
        <v/>
      </c>
      <c r="CD49" s="141"/>
      <c r="CE49" s="138"/>
    </row>
    <row r="50" spans="1:83" ht="25.95" customHeight="1">
      <c r="A50" s="412" t="e">
        <f>VLOOKUP(D50,非表示_活動量と単位!$D$8:$E$75,2,FALSE)</f>
        <v>#N/A</v>
      </c>
      <c r="B50" s="214"/>
      <c r="C50" s="205"/>
      <c r="D50" s="155"/>
      <c r="E50" s="318"/>
      <c r="F50" s="487" t="str">
        <f t="shared" si="27"/>
        <v/>
      </c>
      <c r="G50" s="485" t="str">
        <f t="shared" si="18"/>
        <v/>
      </c>
      <c r="H50" s="311" t="str">
        <f t="shared" si="19"/>
        <v/>
      </c>
      <c r="I50" s="485" t="str">
        <f t="shared" si="20"/>
        <v/>
      </c>
      <c r="J50" s="313" t="str">
        <f t="shared" si="21"/>
        <v/>
      </c>
      <c r="K50" s="485" t="str">
        <f t="shared" si="22"/>
        <v/>
      </c>
      <c r="L50" s="510" t="str">
        <f t="shared" si="23"/>
        <v/>
      </c>
      <c r="M50" s="158"/>
      <c r="N50" s="450" t="str">
        <f t="shared" si="24"/>
        <v/>
      </c>
      <c r="O50" s="451"/>
      <c r="P50" s="452"/>
      <c r="Q50" s="453"/>
      <c r="R50" s="454"/>
      <c r="S50" s="454"/>
      <c r="T50" s="454"/>
      <c r="U50" s="454"/>
      <c r="V50" s="454"/>
      <c r="W50" s="454"/>
      <c r="X50" s="454"/>
      <c r="Y50" s="454"/>
      <c r="Z50" s="454"/>
      <c r="AA50" s="454"/>
      <c r="AB50" s="455"/>
      <c r="AC50" s="455"/>
      <c r="AD50" s="456" t="str">
        <f t="shared" si="25"/>
        <v/>
      </c>
      <c r="AE50" s="457" t="str">
        <f t="shared" si="28"/>
        <v/>
      </c>
      <c r="CD50" s="141"/>
      <c r="CE50" s="138"/>
    </row>
    <row r="51" spans="1:83" ht="25.95" customHeight="1">
      <c r="A51" s="412" t="e">
        <f>VLOOKUP(D51,非表示_活動量と単位!$D$8:$E$75,2,FALSE)</f>
        <v>#N/A</v>
      </c>
      <c r="B51" s="214"/>
      <c r="C51" s="205"/>
      <c r="D51" s="155"/>
      <c r="E51" s="318"/>
      <c r="F51" s="487" t="str">
        <f t="shared" si="27"/>
        <v/>
      </c>
      <c r="G51" s="485" t="str">
        <f t="shared" si="18"/>
        <v/>
      </c>
      <c r="H51" s="311" t="str">
        <f t="shared" si="19"/>
        <v/>
      </c>
      <c r="I51" s="485" t="str">
        <f t="shared" si="20"/>
        <v/>
      </c>
      <c r="J51" s="313" t="str">
        <f t="shared" si="21"/>
        <v/>
      </c>
      <c r="K51" s="485" t="str">
        <f t="shared" si="22"/>
        <v/>
      </c>
      <c r="L51" s="510" t="str">
        <f t="shared" si="23"/>
        <v/>
      </c>
      <c r="M51" s="158"/>
      <c r="N51" s="450" t="str">
        <f t="shared" si="24"/>
        <v/>
      </c>
      <c r="O51" s="451"/>
      <c r="P51" s="452"/>
      <c r="Q51" s="453"/>
      <c r="R51" s="454"/>
      <c r="S51" s="454"/>
      <c r="T51" s="454"/>
      <c r="U51" s="454"/>
      <c r="V51" s="454"/>
      <c r="W51" s="454"/>
      <c r="X51" s="454"/>
      <c r="Y51" s="454"/>
      <c r="Z51" s="454"/>
      <c r="AA51" s="454"/>
      <c r="AB51" s="455"/>
      <c r="AC51" s="455"/>
      <c r="AD51" s="456" t="str">
        <f t="shared" si="25"/>
        <v/>
      </c>
      <c r="AE51" s="457" t="str">
        <f t="shared" si="28"/>
        <v/>
      </c>
      <c r="CD51" s="141"/>
      <c r="CE51" s="138"/>
    </row>
    <row r="52" spans="1:83" ht="25.95" customHeight="1">
      <c r="A52" s="412" t="e">
        <f>VLOOKUP(D52,非表示_活動量と単位!$D$8:$E$75,2,FALSE)</f>
        <v>#N/A</v>
      </c>
      <c r="B52" s="214"/>
      <c r="C52" s="205"/>
      <c r="D52" s="155"/>
      <c r="E52" s="318"/>
      <c r="F52" s="487" t="str">
        <f t="shared" si="27"/>
        <v/>
      </c>
      <c r="G52" s="485" t="str">
        <f t="shared" si="18"/>
        <v/>
      </c>
      <c r="H52" s="311" t="str">
        <f t="shared" si="19"/>
        <v/>
      </c>
      <c r="I52" s="485" t="str">
        <f t="shared" si="20"/>
        <v/>
      </c>
      <c r="J52" s="313" t="str">
        <f t="shared" si="21"/>
        <v/>
      </c>
      <c r="K52" s="485" t="str">
        <f t="shared" si="22"/>
        <v/>
      </c>
      <c r="L52" s="510" t="str">
        <f t="shared" si="23"/>
        <v/>
      </c>
      <c r="M52" s="158"/>
      <c r="N52" s="450" t="str">
        <f t="shared" si="24"/>
        <v/>
      </c>
      <c r="O52" s="451"/>
      <c r="P52" s="452"/>
      <c r="Q52" s="453"/>
      <c r="R52" s="454"/>
      <c r="S52" s="454"/>
      <c r="T52" s="454"/>
      <c r="U52" s="454"/>
      <c r="V52" s="454"/>
      <c r="W52" s="454"/>
      <c r="X52" s="454"/>
      <c r="Y52" s="454"/>
      <c r="Z52" s="454"/>
      <c r="AA52" s="454"/>
      <c r="AB52" s="455"/>
      <c r="AC52" s="455"/>
      <c r="AD52" s="456" t="str">
        <f t="shared" si="25"/>
        <v/>
      </c>
      <c r="AE52" s="457" t="str">
        <f t="shared" si="28"/>
        <v/>
      </c>
      <c r="CD52" s="141"/>
      <c r="CE52" s="138"/>
    </row>
    <row r="53" spans="1:83" ht="25.95" customHeight="1">
      <c r="A53" s="412" t="e">
        <f>VLOOKUP(D53,非表示_活動量と単位!$D$8:$E$75,2,FALSE)</f>
        <v>#N/A</v>
      </c>
      <c r="B53" s="214"/>
      <c r="C53" s="205"/>
      <c r="D53" s="155"/>
      <c r="E53" s="318"/>
      <c r="F53" s="487" t="str">
        <f t="shared" si="27"/>
        <v/>
      </c>
      <c r="G53" s="485" t="str">
        <f t="shared" si="18"/>
        <v/>
      </c>
      <c r="H53" s="311" t="str">
        <f t="shared" si="19"/>
        <v/>
      </c>
      <c r="I53" s="485" t="str">
        <f t="shared" si="20"/>
        <v/>
      </c>
      <c r="J53" s="313" t="str">
        <f t="shared" si="21"/>
        <v/>
      </c>
      <c r="K53" s="485" t="str">
        <f t="shared" si="22"/>
        <v/>
      </c>
      <c r="L53" s="510" t="str">
        <f t="shared" si="23"/>
        <v/>
      </c>
      <c r="M53" s="158"/>
      <c r="N53" s="450" t="str">
        <f t="shared" si="24"/>
        <v/>
      </c>
      <c r="O53" s="451"/>
      <c r="P53" s="452"/>
      <c r="Q53" s="453"/>
      <c r="R53" s="454"/>
      <c r="S53" s="454"/>
      <c r="T53" s="454"/>
      <c r="U53" s="454"/>
      <c r="V53" s="454"/>
      <c r="W53" s="454"/>
      <c r="X53" s="454"/>
      <c r="Y53" s="454"/>
      <c r="Z53" s="454"/>
      <c r="AA53" s="454"/>
      <c r="AB53" s="455"/>
      <c r="AC53" s="455"/>
      <c r="AD53" s="456" t="str">
        <f t="shared" si="25"/>
        <v/>
      </c>
      <c r="AE53" s="457" t="str">
        <f t="shared" si="28"/>
        <v/>
      </c>
      <c r="CD53" s="141"/>
      <c r="CE53" s="138"/>
    </row>
    <row r="54" spans="1:83" ht="25.95" customHeight="1">
      <c r="A54" s="412" t="e">
        <f>VLOOKUP(D54,非表示_活動量と単位!$D$8:$E$75,2,FALSE)</f>
        <v>#N/A</v>
      </c>
      <c r="B54" s="214"/>
      <c r="C54" s="205"/>
      <c r="D54" s="155"/>
      <c r="E54" s="318"/>
      <c r="F54" s="487" t="str">
        <f t="shared" si="27"/>
        <v/>
      </c>
      <c r="G54" s="485" t="str">
        <f t="shared" si="18"/>
        <v/>
      </c>
      <c r="H54" s="311" t="str">
        <f t="shared" si="19"/>
        <v/>
      </c>
      <c r="I54" s="485" t="str">
        <f t="shared" si="20"/>
        <v/>
      </c>
      <c r="J54" s="313" t="str">
        <f t="shared" si="21"/>
        <v/>
      </c>
      <c r="K54" s="485" t="str">
        <f t="shared" si="22"/>
        <v/>
      </c>
      <c r="L54" s="510" t="str">
        <f t="shared" si="23"/>
        <v/>
      </c>
      <c r="M54" s="158"/>
      <c r="N54" s="450" t="str">
        <f t="shared" si="24"/>
        <v/>
      </c>
      <c r="O54" s="451"/>
      <c r="P54" s="452"/>
      <c r="Q54" s="453"/>
      <c r="R54" s="454"/>
      <c r="S54" s="454"/>
      <c r="T54" s="454"/>
      <c r="U54" s="454"/>
      <c r="V54" s="454"/>
      <c r="W54" s="454"/>
      <c r="X54" s="454"/>
      <c r="Y54" s="454"/>
      <c r="Z54" s="454"/>
      <c r="AA54" s="454"/>
      <c r="AB54" s="455"/>
      <c r="AC54" s="455"/>
      <c r="AD54" s="456" t="str">
        <f t="shared" si="25"/>
        <v/>
      </c>
      <c r="AE54" s="457" t="str">
        <f t="shared" si="28"/>
        <v/>
      </c>
      <c r="CD54" s="141"/>
      <c r="CE54" s="138"/>
    </row>
    <row r="55" spans="1:83" ht="25.95" customHeight="1">
      <c r="A55" s="412" t="e">
        <f>VLOOKUP(D55,非表示_活動量と単位!$D$8:$E$75,2,FALSE)</f>
        <v>#N/A</v>
      </c>
      <c r="B55" s="214"/>
      <c r="C55" s="205"/>
      <c r="D55" s="155"/>
      <c r="E55" s="318"/>
      <c r="F55" s="487" t="str">
        <f t="shared" si="27"/>
        <v/>
      </c>
      <c r="G55" s="485" t="str">
        <f t="shared" si="18"/>
        <v/>
      </c>
      <c r="H55" s="311" t="str">
        <f t="shared" si="19"/>
        <v/>
      </c>
      <c r="I55" s="485" t="str">
        <f t="shared" si="20"/>
        <v/>
      </c>
      <c r="J55" s="313" t="str">
        <f t="shared" si="21"/>
        <v/>
      </c>
      <c r="K55" s="485" t="str">
        <f t="shared" si="22"/>
        <v/>
      </c>
      <c r="L55" s="510" t="str">
        <f t="shared" si="23"/>
        <v/>
      </c>
      <c r="M55" s="158"/>
      <c r="N55" s="450" t="str">
        <f t="shared" si="24"/>
        <v/>
      </c>
      <c r="O55" s="451"/>
      <c r="P55" s="452"/>
      <c r="Q55" s="453"/>
      <c r="R55" s="454"/>
      <c r="S55" s="454"/>
      <c r="T55" s="454"/>
      <c r="U55" s="454"/>
      <c r="V55" s="454"/>
      <c r="W55" s="454"/>
      <c r="X55" s="454"/>
      <c r="Y55" s="454"/>
      <c r="Z55" s="454"/>
      <c r="AA55" s="454"/>
      <c r="AB55" s="455"/>
      <c r="AC55" s="455"/>
      <c r="AD55" s="456" t="str">
        <f t="shared" si="25"/>
        <v/>
      </c>
      <c r="AE55" s="457" t="str">
        <f t="shared" si="28"/>
        <v/>
      </c>
      <c r="CD55" s="141"/>
      <c r="CE55" s="138"/>
    </row>
    <row r="56" spans="1:83" ht="25.95" customHeight="1">
      <c r="A56" s="412" t="e">
        <f>VLOOKUP(D56,非表示_活動量と単位!$D$8:$E$75,2,FALSE)</f>
        <v>#N/A</v>
      </c>
      <c r="B56" s="214"/>
      <c r="C56" s="205"/>
      <c r="D56" s="155"/>
      <c r="E56" s="318"/>
      <c r="F56" s="487" t="str">
        <f t="shared" si="27"/>
        <v/>
      </c>
      <c r="G56" s="485" t="str">
        <f t="shared" si="18"/>
        <v/>
      </c>
      <c r="H56" s="311" t="str">
        <f t="shared" si="19"/>
        <v/>
      </c>
      <c r="I56" s="485" t="str">
        <f t="shared" si="20"/>
        <v/>
      </c>
      <c r="J56" s="313" t="str">
        <f t="shared" si="21"/>
        <v/>
      </c>
      <c r="K56" s="485" t="str">
        <f t="shared" si="22"/>
        <v/>
      </c>
      <c r="L56" s="510" t="str">
        <f t="shared" si="23"/>
        <v/>
      </c>
      <c r="M56" s="158"/>
      <c r="N56" s="450" t="str">
        <f t="shared" si="24"/>
        <v/>
      </c>
      <c r="O56" s="451"/>
      <c r="P56" s="452"/>
      <c r="Q56" s="453"/>
      <c r="R56" s="454"/>
      <c r="S56" s="454"/>
      <c r="T56" s="454"/>
      <c r="U56" s="454"/>
      <c r="V56" s="454"/>
      <c r="W56" s="454"/>
      <c r="X56" s="454"/>
      <c r="Y56" s="454"/>
      <c r="Z56" s="454"/>
      <c r="AA56" s="454"/>
      <c r="AB56" s="455"/>
      <c r="AC56" s="455"/>
      <c r="AD56" s="456" t="str">
        <f t="shared" si="25"/>
        <v/>
      </c>
      <c r="AE56" s="457" t="str">
        <f t="shared" si="28"/>
        <v/>
      </c>
    </row>
    <row r="57" spans="1:83" ht="25.95" customHeight="1">
      <c r="A57" s="412" t="e">
        <f>VLOOKUP(D57,非表示_活動量と単位!$D$8:$E$75,2,FALSE)</f>
        <v>#N/A</v>
      </c>
      <c r="B57" s="214"/>
      <c r="C57" s="205"/>
      <c r="D57" s="155"/>
      <c r="E57" s="318"/>
      <c r="F57" s="487" t="str">
        <f t="shared" si="27"/>
        <v/>
      </c>
      <c r="G57" s="485" t="str">
        <f t="shared" si="18"/>
        <v/>
      </c>
      <c r="H57" s="311" t="str">
        <f t="shared" si="19"/>
        <v/>
      </c>
      <c r="I57" s="485" t="str">
        <f t="shared" si="20"/>
        <v/>
      </c>
      <c r="J57" s="313" t="str">
        <f t="shared" si="21"/>
        <v/>
      </c>
      <c r="K57" s="485" t="str">
        <f t="shared" si="22"/>
        <v/>
      </c>
      <c r="L57" s="510" t="str">
        <f t="shared" si="23"/>
        <v/>
      </c>
      <c r="M57" s="158"/>
      <c r="N57" s="450" t="str">
        <f t="shared" si="24"/>
        <v/>
      </c>
      <c r="O57" s="451"/>
      <c r="P57" s="452"/>
      <c r="Q57" s="453"/>
      <c r="R57" s="454"/>
      <c r="S57" s="454"/>
      <c r="T57" s="454"/>
      <c r="U57" s="454"/>
      <c r="V57" s="454"/>
      <c r="W57" s="454"/>
      <c r="X57" s="454"/>
      <c r="Y57" s="454"/>
      <c r="Z57" s="454"/>
      <c r="AA57" s="454"/>
      <c r="AB57" s="455"/>
      <c r="AC57" s="455"/>
      <c r="AD57" s="456" t="str">
        <f t="shared" si="25"/>
        <v/>
      </c>
      <c r="AE57" s="457" t="str">
        <f t="shared" si="28"/>
        <v/>
      </c>
      <c r="CD57" s="141"/>
      <c r="CE57" s="138"/>
    </row>
    <row r="58" spans="1:83" ht="25.95" customHeight="1">
      <c r="A58" s="412" t="e">
        <f>VLOOKUP(D58,非表示_活動量と単位!$D$8:$E$75,2,FALSE)</f>
        <v>#N/A</v>
      </c>
      <c r="B58" s="214"/>
      <c r="C58" s="205"/>
      <c r="D58" s="155"/>
      <c r="E58" s="318"/>
      <c r="F58" s="487" t="str">
        <f t="shared" si="27"/>
        <v/>
      </c>
      <c r="G58" s="485" t="str">
        <f t="shared" si="18"/>
        <v/>
      </c>
      <c r="H58" s="311" t="str">
        <f t="shared" si="19"/>
        <v/>
      </c>
      <c r="I58" s="485" t="str">
        <f t="shared" si="20"/>
        <v/>
      </c>
      <c r="J58" s="313" t="str">
        <f t="shared" si="21"/>
        <v/>
      </c>
      <c r="K58" s="485" t="str">
        <f t="shared" si="22"/>
        <v/>
      </c>
      <c r="L58" s="510" t="str">
        <f t="shared" si="23"/>
        <v/>
      </c>
      <c r="M58" s="158"/>
      <c r="N58" s="450" t="str">
        <f t="shared" si="24"/>
        <v/>
      </c>
      <c r="O58" s="451"/>
      <c r="P58" s="452"/>
      <c r="Q58" s="453"/>
      <c r="R58" s="454"/>
      <c r="S58" s="454"/>
      <c r="T58" s="454"/>
      <c r="U58" s="454"/>
      <c r="V58" s="454"/>
      <c r="W58" s="454"/>
      <c r="X58" s="454"/>
      <c r="Y58" s="454"/>
      <c r="Z58" s="454"/>
      <c r="AA58" s="454"/>
      <c r="AB58" s="455"/>
      <c r="AC58" s="455"/>
      <c r="AD58" s="456" t="str">
        <f t="shared" si="25"/>
        <v/>
      </c>
      <c r="AE58" s="457" t="str">
        <f t="shared" si="28"/>
        <v/>
      </c>
      <c r="CD58" s="141"/>
      <c r="CE58" s="138"/>
    </row>
    <row r="59" spans="1:83" ht="25.95" customHeight="1">
      <c r="A59" s="412" t="e">
        <f>VLOOKUP(D59,非表示_活動量と単位!$D$8:$E$75,2,FALSE)</f>
        <v>#N/A</v>
      </c>
      <c r="B59" s="214"/>
      <c r="C59" s="205"/>
      <c r="D59" s="155"/>
      <c r="E59" s="318"/>
      <c r="F59" s="487" t="str">
        <f t="shared" si="27"/>
        <v/>
      </c>
      <c r="G59" s="485" t="str">
        <f t="shared" si="18"/>
        <v/>
      </c>
      <c r="H59" s="311" t="str">
        <f t="shared" si="19"/>
        <v/>
      </c>
      <c r="I59" s="485" t="str">
        <f t="shared" si="20"/>
        <v/>
      </c>
      <c r="J59" s="313" t="str">
        <f t="shared" si="21"/>
        <v/>
      </c>
      <c r="K59" s="485" t="str">
        <f t="shared" si="22"/>
        <v/>
      </c>
      <c r="L59" s="510" t="str">
        <f t="shared" si="23"/>
        <v/>
      </c>
      <c r="M59" s="158"/>
      <c r="N59" s="450" t="str">
        <f t="shared" si="24"/>
        <v/>
      </c>
      <c r="O59" s="451"/>
      <c r="P59" s="452"/>
      <c r="Q59" s="453"/>
      <c r="R59" s="454"/>
      <c r="S59" s="454"/>
      <c r="T59" s="454"/>
      <c r="U59" s="454"/>
      <c r="V59" s="454"/>
      <c r="W59" s="454"/>
      <c r="X59" s="454"/>
      <c r="Y59" s="454"/>
      <c r="Z59" s="454"/>
      <c r="AA59" s="454"/>
      <c r="AB59" s="455"/>
      <c r="AC59" s="455"/>
      <c r="AD59" s="456" t="str">
        <f t="shared" si="25"/>
        <v/>
      </c>
      <c r="AE59" s="457" t="str">
        <f t="shared" si="28"/>
        <v/>
      </c>
      <c r="CD59" s="141"/>
      <c r="CE59" s="138"/>
    </row>
    <row r="60" spans="1:83" ht="25.95" customHeight="1">
      <c r="A60" s="412" t="e">
        <f>VLOOKUP(D60,非表示_活動量と単位!$D$8:$E$75,2,FALSE)</f>
        <v>#N/A</v>
      </c>
      <c r="B60" s="214"/>
      <c r="C60" s="205"/>
      <c r="D60" s="155"/>
      <c r="E60" s="318"/>
      <c r="F60" s="487" t="str">
        <f t="shared" si="27"/>
        <v/>
      </c>
      <c r="G60" s="485" t="str">
        <f t="shared" si="18"/>
        <v/>
      </c>
      <c r="H60" s="311" t="str">
        <f t="shared" si="19"/>
        <v/>
      </c>
      <c r="I60" s="485" t="str">
        <f t="shared" si="20"/>
        <v/>
      </c>
      <c r="J60" s="313" t="str">
        <f t="shared" si="21"/>
        <v/>
      </c>
      <c r="K60" s="485" t="str">
        <f t="shared" si="22"/>
        <v/>
      </c>
      <c r="L60" s="510" t="str">
        <f t="shared" si="23"/>
        <v/>
      </c>
      <c r="M60" s="158"/>
      <c r="N60" s="450" t="str">
        <f t="shared" si="24"/>
        <v/>
      </c>
      <c r="O60" s="451"/>
      <c r="P60" s="452"/>
      <c r="Q60" s="453"/>
      <c r="R60" s="454"/>
      <c r="S60" s="454"/>
      <c r="T60" s="454"/>
      <c r="U60" s="454"/>
      <c r="V60" s="454"/>
      <c r="W60" s="454"/>
      <c r="X60" s="454"/>
      <c r="Y60" s="454"/>
      <c r="Z60" s="454"/>
      <c r="AA60" s="454"/>
      <c r="AB60" s="455"/>
      <c r="AC60" s="455"/>
      <c r="AD60" s="456" t="str">
        <f t="shared" si="25"/>
        <v/>
      </c>
      <c r="AE60" s="457" t="str">
        <f t="shared" si="28"/>
        <v/>
      </c>
      <c r="CD60" s="141"/>
      <c r="CE60" s="138"/>
    </row>
    <row r="61" spans="1:83" ht="25.95" customHeight="1">
      <c r="A61" s="412" t="e">
        <f>VLOOKUP(D61,非表示_活動量と単位!$D$8:$E$75,2,FALSE)</f>
        <v>#N/A</v>
      </c>
      <c r="B61" s="214"/>
      <c r="C61" s="205"/>
      <c r="D61" s="155"/>
      <c r="E61" s="318"/>
      <c r="F61" s="487" t="str">
        <f t="shared" si="27"/>
        <v/>
      </c>
      <c r="G61" s="485" t="str">
        <f t="shared" si="18"/>
        <v/>
      </c>
      <c r="H61" s="311" t="str">
        <f t="shared" si="19"/>
        <v/>
      </c>
      <c r="I61" s="485" t="str">
        <f t="shared" si="20"/>
        <v/>
      </c>
      <c r="J61" s="313" t="str">
        <f t="shared" si="21"/>
        <v/>
      </c>
      <c r="K61" s="485" t="str">
        <f t="shared" si="22"/>
        <v/>
      </c>
      <c r="L61" s="510" t="str">
        <f t="shared" si="23"/>
        <v/>
      </c>
      <c r="M61" s="158"/>
      <c r="N61" s="450" t="str">
        <f t="shared" si="24"/>
        <v/>
      </c>
      <c r="O61" s="451"/>
      <c r="P61" s="452"/>
      <c r="Q61" s="453"/>
      <c r="R61" s="454"/>
      <c r="S61" s="454"/>
      <c r="T61" s="454"/>
      <c r="U61" s="454"/>
      <c r="V61" s="454"/>
      <c r="W61" s="454"/>
      <c r="X61" s="454"/>
      <c r="Y61" s="454"/>
      <c r="Z61" s="454"/>
      <c r="AA61" s="454"/>
      <c r="AB61" s="455"/>
      <c r="AC61" s="455"/>
      <c r="AD61" s="456" t="str">
        <f t="shared" si="25"/>
        <v/>
      </c>
      <c r="AE61" s="457" t="str">
        <f t="shared" si="28"/>
        <v/>
      </c>
      <c r="CD61" s="141"/>
      <c r="CE61" s="138"/>
    </row>
    <row r="62" spans="1:83" ht="25.95" customHeight="1">
      <c r="A62" s="412" t="e">
        <f>VLOOKUP(D62,非表示_活動量と単位!$D$8:$E$75,2,FALSE)</f>
        <v>#N/A</v>
      </c>
      <c r="B62" s="214"/>
      <c r="C62" s="205"/>
      <c r="D62" s="155"/>
      <c r="E62" s="318"/>
      <c r="F62" s="487" t="str">
        <f t="shared" si="27"/>
        <v/>
      </c>
      <c r="G62" s="485" t="str">
        <f t="shared" si="18"/>
        <v/>
      </c>
      <c r="H62" s="311" t="str">
        <f t="shared" si="19"/>
        <v/>
      </c>
      <c r="I62" s="485" t="str">
        <f t="shared" si="20"/>
        <v/>
      </c>
      <c r="J62" s="313" t="str">
        <f t="shared" si="21"/>
        <v/>
      </c>
      <c r="K62" s="485" t="str">
        <f t="shared" si="22"/>
        <v/>
      </c>
      <c r="L62" s="510" t="str">
        <f t="shared" si="23"/>
        <v/>
      </c>
      <c r="M62" s="158"/>
      <c r="N62" s="450" t="str">
        <f t="shared" si="24"/>
        <v/>
      </c>
      <c r="O62" s="451"/>
      <c r="P62" s="452"/>
      <c r="Q62" s="453"/>
      <c r="R62" s="454"/>
      <c r="S62" s="454"/>
      <c r="T62" s="454"/>
      <c r="U62" s="454"/>
      <c r="V62" s="454"/>
      <c r="W62" s="454"/>
      <c r="X62" s="454"/>
      <c r="Y62" s="454"/>
      <c r="Z62" s="454"/>
      <c r="AA62" s="454"/>
      <c r="AB62" s="455"/>
      <c r="AC62" s="455"/>
      <c r="AD62" s="456" t="str">
        <f t="shared" si="25"/>
        <v/>
      </c>
      <c r="AE62" s="457" t="str">
        <f t="shared" si="28"/>
        <v/>
      </c>
      <c r="CD62" s="141"/>
      <c r="CE62" s="138"/>
    </row>
    <row r="63" spans="1:83" ht="25.95" customHeight="1">
      <c r="A63" s="412" t="e">
        <f>VLOOKUP(D63,非表示_活動量と単位!$D$8:$E$75,2,FALSE)</f>
        <v>#N/A</v>
      </c>
      <c r="B63" s="214"/>
      <c r="C63" s="205"/>
      <c r="D63" s="155"/>
      <c r="E63" s="318"/>
      <c r="F63" s="487" t="str">
        <f t="shared" si="27"/>
        <v/>
      </c>
      <c r="G63" s="485" t="str">
        <f t="shared" si="18"/>
        <v/>
      </c>
      <c r="H63" s="311" t="str">
        <f t="shared" si="19"/>
        <v/>
      </c>
      <c r="I63" s="485" t="str">
        <f t="shared" si="20"/>
        <v/>
      </c>
      <c r="J63" s="313" t="str">
        <f t="shared" si="21"/>
        <v/>
      </c>
      <c r="K63" s="485" t="str">
        <f t="shared" si="22"/>
        <v/>
      </c>
      <c r="L63" s="510" t="str">
        <f t="shared" si="23"/>
        <v/>
      </c>
      <c r="M63" s="158"/>
      <c r="N63" s="450" t="str">
        <f t="shared" si="24"/>
        <v/>
      </c>
      <c r="O63" s="451"/>
      <c r="P63" s="452"/>
      <c r="Q63" s="453"/>
      <c r="R63" s="454"/>
      <c r="S63" s="454"/>
      <c r="T63" s="454"/>
      <c r="U63" s="454"/>
      <c r="V63" s="454"/>
      <c r="W63" s="454"/>
      <c r="X63" s="454"/>
      <c r="Y63" s="454"/>
      <c r="Z63" s="454"/>
      <c r="AA63" s="454"/>
      <c r="AB63" s="455"/>
      <c r="AC63" s="455"/>
      <c r="AD63" s="456" t="str">
        <f t="shared" si="25"/>
        <v/>
      </c>
      <c r="AE63" s="457" t="str">
        <f t="shared" si="28"/>
        <v/>
      </c>
      <c r="CD63" s="141"/>
      <c r="CE63" s="138"/>
    </row>
    <row r="64" spans="1:83" ht="25.95" customHeight="1">
      <c r="A64" s="412" t="e">
        <f>VLOOKUP(D64,非表示_活動量と単位!$D$8:$E$75,2,FALSE)</f>
        <v>#N/A</v>
      </c>
      <c r="B64" s="214"/>
      <c r="C64" s="205"/>
      <c r="D64" s="155"/>
      <c r="E64" s="318"/>
      <c r="F64" s="487" t="str">
        <f t="shared" si="27"/>
        <v/>
      </c>
      <c r="G64" s="485" t="str">
        <f t="shared" si="18"/>
        <v/>
      </c>
      <c r="H64" s="311" t="str">
        <f t="shared" si="19"/>
        <v/>
      </c>
      <c r="I64" s="485" t="str">
        <f t="shared" si="20"/>
        <v/>
      </c>
      <c r="J64" s="313" t="str">
        <f t="shared" si="21"/>
        <v/>
      </c>
      <c r="K64" s="485" t="str">
        <f t="shared" si="22"/>
        <v/>
      </c>
      <c r="L64" s="510" t="str">
        <f t="shared" ref="L64:L102" si="29">IF($D64="","",IF(VLOOKUP($C64,モニタリングポイント,9,FALSE)="デフォルト値",VLOOKUP($D64,デフォルト値,4,FALSE),""))</f>
        <v/>
      </c>
      <c r="M64" s="158"/>
      <c r="N64" s="450" t="str">
        <f t="shared" si="24"/>
        <v/>
      </c>
      <c r="O64" s="451"/>
      <c r="P64" s="452"/>
      <c r="Q64" s="453"/>
      <c r="R64" s="454"/>
      <c r="S64" s="454"/>
      <c r="T64" s="454"/>
      <c r="U64" s="454"/>
      <c r="V64" s="454"/>
      <c r="W64" s="454"/>
      <c r="X64" s="454"/>
      <c r="Y64" s="454"/>
      <c r="Z64" s="454"/>
      <c r="AA64" s="454"/>
      <c r="AB64" s="455"/>
      <c r="AC64" s="455"/>
      <c r="AD64" s="456" t="str">
        <f t="shared" si="25"/>
        <v/>
      </c>
      <c r="AE64" s="457" t="str">
        <f t="shared" si="28"/>
        <v/>
      </c>
      <c r="CD64" s="141"/>
      <c r="CE64" s="138"/>
    </row>
    <row r="65" spans="1:83" ht="25.95" customHeight="1">
      <c r="A65" s="412" t="e">
        <f>VLOOKUP(D65,非表示_活動量と単位!$D$8:$E$75,2,FALSE)</f>
        <v>#N/A</v>
      </c>
      <c r="B65" s="214"/>
      <c r="C65" s="205"/>
      <c r="D65" s="155"/>
      <c r="E65" s="318"/>
      <c r="F65" s="487" t="str">
        <f t="shared" si="27"/>
        <v/>
      </c>
      <c r="G65" s="485" t="str">
        <f t="shared" si="18"/>
        <v/>
      </c>
      <c r="H65" s="311" t="str">
        <f t="shared" si="19"/>
        <v/>
      </c>
      <c r="I65" s="485" t="str">
        <f t="shared" si="20"/>
        <v/>
      </c>
      <c r="J65" s="313" t="str">
        <f t="shared" si="21"/>
        <v/>
      </c>
      <c r="K65" s="485" t="str">
        <f t="shared" si="22"/>
        <v/>
      </c>
      <c r="L65" s="510" t="str">
        <f t="shared" si="29"/>
        <v/>
      </c>
      <c r="M65" s="158"/>
      <c r="N65" s="450" t="str">
        <f t="shared" si="24"/>
        <v/>
      </c>
      <c r="O65" s="451"/>
      <c r="P65" s="452"/>
      <c r="Q65" s="453"/>
      <c r="R65" s="454"/>
      <c r="S65" s="454"/>
      <c r="T65" s="454"/>
      <c r="U65" s="454"/>
      <c r="V65" s="454"/>
      <c r="W65" s="454"/>
      <c r="X65" s="454"/>
      <c r="Y65" s="454"/>
      <c r="Z65" s="454"/>
      <c r="AA65" s="454"/>
      <c r="AB65" s="455"/>
      <c r="AC65" s="455"/>
      <c r="AD65" s="456" t="str">
        <f t="shared" si="25"/>
        <v/>
      </c>
      <c r="AE65" s="457" t="str">
        <f t="shared" si="28"/>
        <v/>
      </c>
      <c r="CD65" s="141"/>
      <c r="CE65" s="138"/>
    </row>
    <row r="66" spans="1:83" ht="25.95" customHeight="1">
      <c r="A66" s="412" t="e">
        <f>VLOOKUP(D66,非表示_活動量と単位!$D$8:$E$75,2,FALSE)</f>
        <v>#N/A</v>
      </c>
      <c r="B66" s="214"/>
      <c r="C66" s="205"/>
      <c r="D66" s="155"/>
      <c r="E66" s="318"/>
      <c r="F66" s="487" t="str">
        <f t="shared" si="27"/>
        <v/>
      </c>
      <c r="G66" s="485" t="str">
        <f t="shared" si="18"/>
        <v/>
      </c>
      <c r="H66" s="311" t="str">
        <f t="shared" si="19"/>
        <v/>
      </c>
      <c r="I66" s="485" t="str">
        <f t="shared" si="20"/>
        <v/>
      </c>
      <c r="J66" s="313" t="str">
        <f t="shared" si="21"/>
        <v/>
      </c>
      <c r="K66" s="485" t="str">
        <f t="shared" si="22"/>
        <v/>
      </c>
      <c r="L66" s="510" t="str">
        <f t="shared" si="29"/>
        <v/>
      </c>
      <c r="M66" s="158"/>
      <c r="N66" s="450" t="str">
        <f t="shared" si="24"/>
        <v/>
      </c>
      <c r="O66" s="451"/>
      <c r="P66" s="452"/>
      <c r="Q66" s="453"/>
      <c r="R66" s="454"/>
      <c r="S66" s="454"/>
      <c r="T66" s="454"/>
      <c r="U66" s="454"/>
      <c r="V66" s="454"/>
      <c r="W66" s="454"/>
      <c r="X66" s="454"/>
      <c r="Y66" s="454"/>
      <c r="Z66" s="454"/>
      <c r="AA66" s="454"/>
      <c r="AB66" s="455"/>
      <c r="AC66" s="455"/>
      <c r="AD66" s="456" t="str">
        <f t="shared" si="25"/>
        <v/>
      </c>
      <c r="AE66" s="457" t="str">
        <f t="shared" si="28"/>
        <v/>
      </c>
    </row>
    <row r="67" spans="1:83" ht="25.95" customHeight="1">
      <c r="A67" s="412" t="e">
        <f>VLOOKUP(D67,非表示_活動量と単位!$D$8:$E$75,2,FALSE)</f>
        <v>#N/A</v>
      </c>
      <c r="B67" s="214"/>
      <c r="C67" s="205"/>
      <c r="D67" s="155"/>
      <c r="E67" s="318"/>
      <c r="F67" s="487" t="str">
        <f t="shared" si="27"/>
        <v/>
      </c>
      <c r="G67" s="485" t="str">
        <f t="shared" si="18"/>
        <v/>
      </c>
      <c r="H67" s="311" t="str">
        <f t="shared" si="19"/>
        <v/>
      </c>
      <c r="I67" s="485" t="str">
        <f t="shared" si="20"/>
        <v/>
      </c>
      <c r="J67" s="313" t="str">
        <f t="shared" si="21"/>
        <v/>
      </c>
      <c r="K67" s="485" t="str">
        <f t="shared" si="22"/>
        <v/>
      </c>
      <c r="L67" s="510" t="str">
        <f t="shared" si="29"/>
        <v/>
      </c>
      <c r="M67" s="158"/>
      <c r="N67" s="450" t="str">
        <f t="shared" si="24"/>
        <v/>
      </c>
      <c r="O67" s="451"/>
      <c r="P67" s="452"/>
      <c r="Q67" s="453"/>
      <c r="R67" s="454"/>
      <c r="S67" s="454"/>
      <c r="T67" s="454"/>
      <c r="U67" s="454"/>
      <c r="V67" s="454"/>
      <c r="W67" s="454"/>
      <c r="X67" s="454"/>
      <c r="Y67" s="454"/>
      <c r="Z67" s="454"/>
      <c r="AA67" s="454"/>
      <c r="AB67" s="455"/>
      <c r="AC67" s="455"/>
      <c r="AD67" s="456" t="str">
        <f t="shared" si="25"/>
        <v/>
      </c>
      <c r="AE67" s="457" t="str">
        <f t="shared" si="28"/>
        <v/>
      </c>
      <c r="CD67" s="141"/>
      <c r="CE67" s="138"/>
    </row>
    <row r="68" spans="1:83" ht="25.95" customHeight="1">
      <c r="A68" s="412" t="e">
        <f>VLOOKUP(D68,非表示_活動量と単位!$D$8:$E$75,2,FALSE)</f>
        <v>#N/A</v>
      </c>
      <c r="B68" s="214"/>
      <c r="C68" s="205"/>
      <c r="D68" s="155"/>
      <c r="E68" s="318"/>
      <c r="F68" s="487" t="str">
        <f t="shared" si="27"/>
        <v/>
      </c>
      <c r="G68" s="485" t="str">
        <f t="shared" si="18"/>
        <v/>
      </c>
      <c r="H68" s="311" t="str">
        <f t="shared" si="19"/>
        <v/>
      </c>
      <c r="I68" s="485" t="str">
        <f t="shared" si="20"/>
        <v/>
      </c>
      <c r="J68" s="313" t="str">
        <f t="shared" si="21"/>
        <v/>
      </c>
      <c r="K68" s="485" t="str">
        <f t="shared" si="22"/>
        <v/>
      </c>
      <c r="L68" s="510" t="str">
        <f t="shared" si="29"/>
        <v/>
      </c>
      <c r="M68" s="158"/>
      <c r="N68" s="450" t="str">
        <f t="shared" si="24"/>
        <v/>
      </c>
      <c r="O68" s="451"/>
      <c r="P68" s="452"/>
      <c r="Q68" s="453"/>
      <c r="R68" s="454"/>
      <c r="S68" s="454"/>
      <c r="T68" s="454"/>
      <c r="U68" s="454"/>
      <c r="V68" s="454"/>
      <c r="W68" s="454"/>
      <c r="X68" s="454"/>
      <c r="Y68" s="454"/>
      <c r="Z68" s="454"/>
      <c r="AA68" s="454"/>
      <c r="AB68" s="455"/>
      <c r="AC68" s="455"/>
      <c r="AD68" s="456" t="str">
        <f t="shared" si="25"/>
        <v/>
      </c>
      <c r="AE68" s="457" t="str">
        <f t="shared" si="28"/>
        <v/>
      </c>
      <c r="CD68" s="141"/>
      <c r="CE68" s="138"/>
    </row>
    <row r="69" spans="1:83" ht="25.95" customHeight="1">
      <c r="A69" s="412" t="e">
        <f>VLOOKUP(D69,非表示_活動量と単位!$D$8:$E$75,2,FALSE)</f>
        <v>#N/A</v>
      </c>
      <c r="B69" s="214"/>
      <c r="C69" s="205"/>
      <c r="D69" s="155"/>
      <c r="E69" s="318"/>
      <c r="F69" s="487" t="str">
        <f t="shared" si="27"/>
        <v/>
      </c>
      <c r="G69" s="485" t="str">
        <f t="shared" si="18"/>
        <v/>
      </c>
      <c r="H69" s="311" t="str">
        <f t="shared" si="19"/>
        <v/>
      </c>
      <c r="I69" s="485" t="str">
        <f t="shared" si="20"/>
        <v/>
      </c>
      <c r="J69" s="313" t="str">
        <f t="shared" si="21"/>
        <v/>
      </c>
      <c r="K69" s="485" t="str">
        <f t="shared" si="22"/>
        <v/>
      </c>
      <c r="L69" s="510" t="str">
        <f t="shared" si="29"/>
        <v/>
      </c>
      <c r="M69" s="158"/>
      <c r="N69" s="450" t="str">
        <f t="shared" si="24"/>
        <v/>
      </c>
      <c r="O69" s="451"/>
      <c r="P69" s="452"/>
      <c r="Q69" s="453"/>
      <c r="R69" s="454"/>
      <c r="S69" s="454"/>
      <c r="T69" s="454"/>
      <c r="U69" s="454"/>
      <c r="V69" s="454"/>
      <c r="W69" s="454"/>
      <c r="X69" s="454"/>
      <c r="Y69" s="454"/>
      <c r="Z69" s="454"/>
      <c r="AA69" s="454"/>
      <c r="AB69" s="455"/>
      <c r="AC69" s="455"/>
      <c r="AD69" s="456" t="str">
        <f t="shared" si="25"/>
        <v/>
      </c>
      <c r="AE69" s="457" t="str">
        <f t="shared" si="28"/>
        <v/>
      </c>
      <c r="CD69" s="141"/>
      <c r="CE69" s="138"/>
    </row>
    <row r="70" spans="1:83" ht="25.95" customHeight="1">
      <c r="A70" s="412" t="e">
        <f>VLOOKUP(D70,非表示_活動量と単位!$D$8:$E$75,2,FALSE)</f>
        <v>#N/A</v>
      </c>
      <c r="B70" s="214"/>
      <c r="C70" s="205"/>
      <c r="D70" s="155"/>
      <c r="E70" s="318"/>
      <c r="F70" s="487" t="str">
        <f t="shared" si="27"/>
        <v/>
      </c>
      <c r="G70" s="485" t="str">
        <f t="shared" si="18"/>
        <v/>
      </c>
      <c r="H70" s="311" t="str">
        <f t="shared" si="19"/>
        <v/>
      </c>
      <c r="I70" s="485" t="str">
        <f t="shared" si="20"/>
        <v/>
      </c>
      <c r="J70" s="313" t="str">
        <f t="shared" si="21"/>
        <v/>
      </c>
      <c r="K70" s="485" t="str">
        <f t="shared" si="22"/>
        <v/>
      </c>
      <c r="L70" s="510" t="str">
        <f t="shared" si="29"/>
        <v/>
      </c>
      <c r="M70" s="158"/>
      <c r="N70" s="450" t="str">
        <f t="shared" si="24"/>
        <v/>
      </c>
      <c r="O70" s="451"/>
      <c r="P70" s="452"/>
      <c r="Q70" s="453"/>
      <c r="R70" s="454"/>
      <c r="S70" s="454"/>
      <c r="T70" s="454"/>
      <c r="U70" s="454"/>
      <c r="V70" s="454"/>
      <c r="W70" s="454"/>
      <c r="X70" s="454"/>
      <c r="Y70" s="454"/>
      <c r="Z70" s="454"/>
      <c r="AA70" s="454"/>
      <c r="AB70" s="455"/>
      <c r="AC70" s="455"/>
      <c r="AD70" s="456" t="str">
        <f t="shared" si="25"/>
        <v/>
      </c>
      <c r="AE70" s="457" t="str">
        <f t="shared" ref="AE70:AE79" si="30">IF($D70="","",IF(AD70="---","---",IF(OR($D70="系統電力",$D70="産業用蒸気",$D70="温水",$D70="冷水",$D70="蒸気（産業用以外）"),F70*VLOOKUP($D70,GJ換算係数,2,FALSE),F70*H70)))</f>
        <v/>
      </c>
      <c r="CD70" s="141"/>
      <c r="CE70" s="138"/>
    </row>
    <row r="71" spans="1:83" ht="25.95" customHeight="1">
      <c r="A71" s="412" t="e">
        <f>VLOOKUP(D71,非表示_活動量と単位!$D$8:$E$75,2,FALSE)</f>
        <v>#N/A</v>
      </c>
      <c r="B71" s="214"/>
      <c r="C71" s="205"/>
      <c r="D71" s="155"/>
      <c r="E71" s="318"/>
      <c r="F71" s="487" t="str">
        <f t="shared" si="27"/>
        <v/>
      </c>
      <c r="G71" s="485" t="str">
        <f t="shared" si="18"/>
        <v/>
      </c>
      <c r="H71" s="311" t="str">
        <f t="shared" si="19"/>
        <v/>
      </c>
      <c r="I71" s="485" t="str">
        <f t="shared" si="20"/>
        <v/>
      </c>
      <c r="J71" s="313" t="str">
        <f t="shared" si="21"/>
        <v/>
      </c>
      <c r="K71" s="485" t="str">
        <f t="shared" si="22"/>
        <v/>
      </c>
      <c r="L71" s="510" t="str">
        <f t="shared" si="29"/>
        <v/>
      </c>
      <c r="M71" s="158"/>
      <c r="N71" s="450" t="str">
        <f t="shared" si="24"/>
        <v/>
      </c>
      <c r="O71" s="451"/>
      <c r="P71" s="452"/>
      <c r="Q71" s="453"/>
      <c r="R71" s="454"/>
      <c r="S71" s="454"/>
      <c r="T71" s="454"/>
      <c r="U71" s="454"/>
      <c r="V71" s="454"/>
      <c r="W71" s="454"/>
      <c r="X71" s="454"/>
      <c r="Y71" s="454"/>
      <c r="Z71" s="454"/>
      <c r="AA71" s="454"/>
      <c r="AB71" s="455"/>
      <c r="AC71" s="455"/>
      <c r="AD71" s="456" t="str">
        <f t="shared" si="25"/>
        <v/>
      </c>
      <c r="AE71" s="457" t="str">
        <f t="shared" si="30"/>
        <v/>
      </c>
      <c r="CD71" s="141"/>
      <c r="CE71" s="138"/>
    </row>
    <row r="72" spans="1:83" ht="25.95" customHeight="1">
      <c r="A72" s="412" t="e">
        <f>VLOOKUP(D72,非表示_活動量と単位!$D$8:$E$75,2,FALSE)</f>
        <v>#N/A</v>
      </c>
      <c r="B72" s="214"/>
      <c r="C72" s="205"/>
      <c r="D72" s="155"/>
      <c r="E72" s="318"/>
      <c r="F72" s="487" t="str">
        <f t="shared" si="27"/>
        <v/>
      </c>
      <c r="G72" s="485" t="str">
        <f t="shared" si="18"/>
        <v/>
      </c>
      <c r="H72" s="311" t="str">
        <f t="shared" si="19"/>
        <v/>
      </c>
      <c r="I72" s="485" t="str">
        <f t="shared" si="20"/>
        <v/>
      </c>
      <c r="J72" s="313" t="str">
        <f t="shared" si="21"/>
        <v/>
      </c>
      <c r="K72" s="485" t="str">
        <f t="shared" si="22"/>
        <v/>
      </c>
      <c r="L72" s="510" t="str">
        <f t="shared" si="29"/>
        <v/>
      </c>
      <c r="M72" s="158"/>
      <c r="N72" s="450" t="str">
        <f t="shared" si="24"/>
        <v/>
      </c>
      <c r="O72" s="451"/>
      <c r="P72" s="452"/>
      <c r="Q72" s="453"/>
      <c r="R72" s="454"/>
      <c r="S72" s="454"/>
      <c r="T72" s="454"/>
      <c r="U72" s="454"/>
      <c r="V72" s="454"/>
      <c r="W72" s="454"/>
      <c r="X72" s="454"/>
      <c r="Y72" s="454"/>
      <c r="Z72" s="454"/>
      <c r="AA72" s="454"/>
      <c r="AB72" s="455"/>
      <c r="AC72" s="455"/>
      <c r="AD72" s="456" t="str">
        <f t="shared" si="25"/>
        <v/>
      </c>
      <c r="AE72" s="457" t="str">
        <f t="shared" si="30"/>
        <v/>
      </c>
      <c r="CD72" s="141"/>
      <c r="CE72" s="138"/>
    </row>
    <row r="73" spans="1:83" ht="25.95" customHeight="1">
      <c r="A73" s="412" t="e">
        <f>VLOOKUP(D73,非表示_活動量と単位!$D$8:$E$75,2,FALSE)</f>
        <v>#N/A</v>
      </c>
      <c r="B73" s="214"/>
      <c r="C73" s="205"/>
      <c r="D73" s="155"/>
      <c r="E73" s="318"/>
      <c r="F73" s="487" t="str">
        <f t="shared" si="27"/>
        <v/>
      </c>
      <c r="G73" s="485" t="str">
        <f t="shared" si="18"/>
        <v/>
      </c>
      <c r="H73" s="311" t="str">
        <f t="shared" si="19"/>
        <v/>
      </c>
      <c r="I73" s="485" t="str">
        <f t="shared" si="20"/>
        <v/>
      </c>
      <c r="J73" s="313" t="str">
        <f t="shared" si="21"/>
        <v/>
      </c>
      <c r="K73" s="485" t="str">
        <f t="shared" si="22"/>
        <v/>
      </c>
      <c r="L73" s="510" t="str">
        <f t="shared" si="29"/>
        <v/>
      </c>
      <c r="M73" s="158"/>
      <c r="N73" s="450" t="str">
        <f t="shared" si="24"/>
        <v/>
      </c>
      <c r="O73" s="451"/>
      <c r="P73" s="452"/>
      <c r="Q73" s="453"/>
      <c r="R73" s="454"/>
      <c r="S73" s="454"/>
      <c r="T73" s="454"/>
      <c r="U73" s="454"/>
      <c r="V73" s="454"/>
      <c r="W73" s="454"/>
      <c r="X73" s="454"/>
      <c r="Y73" s="454"/>
      <c r="Z73" s="454"/>
      <c r="AA73" s="454"/>
      <c r="AB73" s="455"/>
      <c r="AC73" s="455"/>
      <c r="AD73" s="456" t="str">
        <f t="shared" si="25"/>
        <v/>
      </c>
      <c r="AE73" s="457" t="str">
        <f t="shared" si="30"/>
        <v/>
      </c>
      <c r="CD73" s="141"/>
      <c r="CE73" s="138"/>
    </row>
    <row r="74" spans="1:83" ht="25.95" customHeight="1">
      <c r="A74" s="412" t="e">
        <f>VLOOKUP(D74,非表示_活動量と単位!$D$8:$E$75,2,FALSE)</f>
        <v>#N/A</v>
      </c>
      <c r="B74" s="214"/>
      <c r="C74" s="205"/>
      <c r="D74" s="155"/>
      <c r="E74" s="318"/>
      <c r="F74" s="487" t="str">
        <f t="shared" si="27"/>
        <v/>
      </c>
      <c r="G74" s="485" t="str">
        <f t="shared" si="18"/>
        <v/>
      </c>
      <c r="H74" s="311" t="str">
        <f t="shared" si="19"/>
        <v/>
      </c>
      <c r="I74" s="485" t="str">
        <f t="shared" si="20"/>
        <v/>
      </c>
      <c r="J74" s="313" t="str">
        <f t="shared" si="21"/>
        <v/>
      </c>
      <c r="K74" s="485" t="str">
        <f t="shared" si="22"/>
        <v/>
      </c>
      <c r="L74" s="510" t="str">
        <f t="shared" si="29"/>
        <v/>
      </c>
      <c r="M74" s="158"/>
      <c r="N74" s="450" t="str">
        <f t="shared" si="24"/>
        <v/>
      </c>
      <c r="O74" s="451"/>
      <c r="P74" s="452"/>
      <c r="Q74" s="453"/>
      <c r="R74" s="454"/>
      <c r="S74" s="454"/>
      <c r="T74" s="454"/>
      <c r="U74" s="454"/>
      <c r="V74" s="454"/>
      <c r="W74" s="454"/>
      <c r="X74" s="454"/>
      <c r="Y74" s="454"/>
      <c r="Z74" s="454"/>
      <c r="AA74" s="454"/>
      <c r="AB74" s="455"/>
      <c r="AC74" s="455"/>
      <c r="AD74" s="456" t="str">
        <f t="shared" si="25"/>
        <v/>
      </c>
      <c r="AE74" s="457" t="str">
        <f t="shared" si="30"/>
        <v/>
      </c>
      <c r="CD74" s="141"/>
      <c r="CE74" s="138"/>
    </row>
    <row r="75" spans="1:83" ht="25.95" customHeight="1">
      <c r="A75" s="412" t="e">
        <f>VLOOKUP(D75,非表示_活動量と単位!$D$8:$E$75,2,FALSE)</f>
        <v>#N/A</v>
      </c>
      <c r="B75" s="214"/>
      <c r="C75" s="205"/>
      <c r="D75" s="155"/>
      <c r="E75" s="318"/>
      <c r="F75" s="487" t="str">
        <f t="shared" si="27"/>
        <v/>
      </c>
      <c r="G75" s="485" t="str">
        <f t="shared" si="18"/>
        <v/>
      </c>
      <c r="H75" s="311" t="str">
        <f t="shared" si="19"/>
        <v/>
      </c>
      <c r="I75" s="485" t="str">
        <f t="shared" si="20"/>
        <v/>
      </c>
      <c r="J75" s="313" t="str">
        <f t="shared" si="21"/>
        <v/>
      </c>
      <c r="K75" s="485" t="str">
        <f t="shared" si="22"/>
        <v/>
      </c>
      <c r="L75" s="510" t="str">
        <f t="shared" si="29"/>
        <v/>
      </c>
      <c r="M75" s="158"/>
      <c r="N75" s="450" t="str">
        <f t="shared" si="24"/>
        <v/>
      </c>
      <c r="O75" s="451"/>
      <c r="P75" s="452"/>
      <c r="Q75" s="453"/>
      <c r="R75" s="454"/>
      <c r="S75" s="454"/>
      <c r="T75" s="454"/>
      <c r="U75" s="454"/>
      <c r="V75" s="454"/>
      <c r="W75" s="454"/>
      <c r="X75" s="454"/>
      <c r="Y75" s="454"/>
      <c r="Z75" s="454"/>
      <c r="AA75" s="454"/>
      <c r="AB75" s="455"/>
      <c r="AC75" s="455"/>
      <c r="AD75" s="456" t="str">
        <f t="shared" si="25"/>
        <v/>
      </c>
      <c r="AE75" s="457" t="str">
        <f t="shared" si="30"/>
        <v/>
      </c>
      <c r="CD75" s="141"/>
      <c r="CE75" s="138"/>
    </row>
    <row r="76" spans="1:83" ht="25.95" customHeight="1">
      <c r="A76" s="412" t="e">
        <f>VLOOKUP(D76,非表示_活動量と単位!$D$8:$E$75,2,FALSE)</f>
        <v>#N/A</v>
      </c>
      <c r="B76" s="214"/>
      <c r="C76" s="205"/>
      <c r="D76" s="155"/>
      <c r="E76" s="318"/>
      <c r="F76" s="487" t="str">
        <f t="shared" si="27"/>
        <v/>
      </c>
      <c r="G76" s="485" t="str">
        <f t="shared" si="18"/>
        <v/>
      </c>
      <c r="H76" s="311" t="str">
        <f t="shared" si="19"/>
        <v/>
      </c>
      <c r="I76" s="485" t="str">
        <f t="shared" si="20"/>
        <v/>
      </c>
      <c r="J76" s="313" t="str">
        <f t="shared" si="21"/>
        <v/>
      </c>
      <c r="K76" s="485" t="str">
        <f t="shared" si="22"/>
        <v/>
      </c>
      <c r="L76" s="510" t="str">
        <f t="shared" si="29"/>
        <v/>
      </c>
      <c r="M76" s="158"/>
      <c r="N76" s="450" t="str">
        <f t="shared" si="24"/>
        <v/>
      </c>
      <c r="O76" s="451"/>
      <c r="P76" s="452"/>
      <c r="Q76" s="453"/>
      <c r="R76" s="454"/>
      <c r="S76" s="454"/>
      <c r="T76" s="454"/>
      <c r="U76" s="454"/>
      <c r="V76" s="454"/>
      <c r="W76" s="454"/>
      <c r="X76" s="454"/>
      <c r="Y76" s="454"/>
      <c r="Z76" s="454"/>
      <c r="AA76" s="454"/>
      <c r="AB76" s="455"/>
      <c r="AC76" s="455"/>
      <c r="AD76" s="456" t="str">
        <f t="shared" si="25"/>
        <v/>
      </c>
      <c r="AE76" s="457" t="str">
        <f t="shared" si="30"/>
        <v/>
      </c>
    </row>
    <row r="77" spans="1:83" ht="25.95" customHeight="1">
      <c r="A77" s="412" t="e">
        <f>VLOOKUP(D77,非表示_活動量と単位!$D$8:$E$75,2,FALSE)</f>
        <v>#N/A</v>
      </c>
      <c r="B77" s="214"/>
      <c r="C77" s="205"/>
      <c r="D77" s="155"/>
      <c r="E77" s="318"/>
      <c r="F77" s="487" t="str">
        <f t="shared" si="27"/>
        <v/>
      </c>
      <c r="G77" s="485" t="str">
        <f t="shared" si="18"/>
        <v/>
      </c>
      <c r="H77" s="311" t="str">
        <f t="shared" si="19"/>
        <v/>
      </c>
      <c r="I77" s="485" t="str">
        <f t="shared" si="20"/>
        <v/>
      </c>
      <c r="J77" s="313" t="str">
        <f t="shared" si="21"/>
        <v/>
      </c>
      <c r="K77" s="485" t="str">
        <f t="shared" si="22"/>
        <v/>
      </c>
      <c r="L77" s="510" t="str">
        <f t="shared" si="29"/>
        <v/>
      </c>
      <c r="M77" s="158"/>
      <c r="N77" s="450" t="str">
        <f t="shared" si="24"/>
        <v/>
      </c>
      <c r="O77" s="451"/>
      <c r="P77" s="452"/>
      <c r="Q77" s="453"/>
      <c r="R77" s="454"/>
      <c r="S77" s="454"/>
      <c r="T77" s="454"/>
      <c r="U77" s="454"/>
      <c r="V77" s="454"/>
      <c r="W77" s="454"/>
      <c r="X77" s="454"/>
      <c r="Y77" s="454"/>
      <c r="Z77" s="454"/>
      <c r="AA77" s="454"/>
      <c r="AB77" s="455"/>
      <c r="AC77" s="455"/>
      <c r="AD77" s="456" t="str">
        <f t="shared" si="25"/>
        <v/>
      </c>
      <c r="AE77" s="457" t="str">
        <f t="shared" si="30"/>
        <v/>
      </c>
      <c r="CD77" s="141"/>
      <c r="CE77" s="138"/>
    </row>
    <row r="78" spans="1:83" ht="25.95" customHeight="1">
      <c r="A78" s="412" t="e">
        <f>VLOOKUP(D78,非表示_活動量と単位!$D$8:$E$75,2,FALSE)</f>
        <v>#N/A</v>
      </c>
      <c r="B78" s="214"/>
      <c r="C78" s="205"/>
      <c r="D78" s="155"/>
      <c r="E78" s="318"/>
      <c r="F78" s="487" t="str">
        <f t="shared" si="27"/>
        <v/>
      </c>
      <c r="G78" s="485" t="str">
        <f t="shared" si="18"/>
        <v/>
      </c>
      <c r="H78" s="311" t="str">
        <f t="shared" si="19"/>
        <v/>
      </c>
      <c r="I78" s="485" t="str">
        <f t="shared" si="20"/>
        <v/>
      </c>
      <c r="J78" s="313" t="str">
        <f t="shared" si="21"/>
        <v/>
      </c>
      <c r="K78" s="485" t="str">
        <f t="shared" si="22"/>
        <v/>
      </c>
      <c r="L78" s="510" t="str">
        <f t="shared" si="29"/>
        <v/>
      </c>
      <c r="M78" s="158"/>
      <c r="N78" s="450" t="str">
        <f t="shared" si="24"/>
        <v/>
      </c>
      <c r="O78" s="451"/>
      <c r="P78" s="452"/>
      <c r="Q78" s="453"/>
      <c r="R78" s="454"/>
      <c r="S78" s="454"/>
      <c r="T78" s="454"/>
      <c r="U78" s="454"/>
      <c r="V78" s="454"/>
      <c r="W78" s="454"/>
      <c r="X78" s="454"/>
      <c r="Y78" s="454"/>
      <c r="Z78" s="454"/>
      <c r="AA78" s="454"/>
      <c r="AB78" s="455"/>
      <c r="AC78" s="455"/>
      <c r="AD78" s="456" t="str">
        <f t="shared" si="25"/>
        <v/>
      </c>
      <c r="AE78" s="457" t="str">
        <f t="shared" si="30"/>
        <v/>
      </c>
      <c r="CD78" s="141"/>
      <c r="CE78" s="138"/>
    </row>
    <row r="79" spans="1:83" ht="25.95" customHeight="1">
      <c r="A79" s="412" t="e">
        <f>VLOOKUP(D79,非表示_活動量と単位!$D$8:$E$75,2,FALSE)</f>
        <v>#N/A</v>
      </c>
      <c r="B79" s="214"/>
      <c r="C79" s="205"/>
      <c r="D79" s="155"/>
      <c r="E79" s="318"/>
      <c r="F79" s="487" t="str">
        <f t="shared" si="27"/>
        <v/>
      </c>
      <c r="G79" s="485" t="str">
        <f t="shared" si="18"/>
        <v/>
      </c>
      <c r="H79" s="311" t="str">
        <f t="shared" si="19"/>
        <v/>
      </c>
      <c r="I79" s="485" t="str">
        <f t="shared" si="20"/>
        <v/>
      </c>
      <c r="J79" s="313" t="str">
        <f t="shared" si="21"/>
        <v/>
      </c>
      <c r="K79" s="485" t="str">
        <f t="shared" si="22"/>
        <v/>
      </c>
      <c r="L79" s="510" t="str">
        <f t="shared" si="29"/>
        <v/>
      </c>
      <c r="M79" s="158"/>
      <c r="N79" s="450" t="str">
        <f t="shared" si="24"/>
        <v/>
      </c>
      <c r="O79" s="451"/>
      <c r="P79" s="452"/>
      <c r="Q79" s="453"/>
      <c r="R79" s="454"/>
      <c r="S79" s="454"/>
      <c r="T79" s="454"/>
      <c r="U79" s="454"/>
      <c r="V79" s="454"/>
      <c r="W79" s="454"/>
      <c r="X79" s="454"/>
      <c r="Y79" s="454"/>
      <c r="Z79" s="454"/>
      <c r="AA79" s="454"/>
      <c r="AB79" s="455"/>
      <c r="AC79" s="455"/>
      <c r="AD79" s="456" t="str">
        <f t="shared" si="25"/>
        <v/>
      </c>
      <c r="AE79" s="457" t="str">
        <f t="shared" si="30"/>
        <v/>
      </c>
      <c r="CD79" s="141"/>
      <c r="CE79" s="138"/>
    </row>
    <row r="80" spans="1:83" ht="25.95" customHeight="1">
      <c r="A80" s="412" t="e">
        <f>VLOOKUP(D80,非表示_活動量と単位!$D$8:$E$75,2,FALSE)</f>
        <v>#N/A</v>
      </c>
      <c r="B80" s="214"/>
      <c r="C80" s="205"/>
      <c r="D80" s="155"/>
      <c r="E80" s="318"/>
      <c r="F80" s="487" t="str">
        <f t="shared" si="27"/>
        <v/>
      </c>
      <c r="G80" s="485" t="str">
        <f t="shared" si="18"/>
        <v/>
      </c>
      <c r="H80" s="311" t="str">
        <f t="shared" ref="H80:H102" si="31">IF($D80="","",IF(VLOOKUP($C80,モニタリングポイント,9,FALSE)="デフォルト値",VLOOKUP($D80,デフォルト値,4,FALSE),""))</f>
        <v/>
      </c>
      <c r="I80" s="485" t="str">
        <f t="shared" si="20"/>
        <v/>
      </c>
      <c r="J80" s="313" t="str">
        <f t="shared" si="21"/>
        <v/>
      </c>
      <c r="K80" s="485" t="str">
        <f t="shared" si="22"/>
        <v/>
      </c>
      <c r="L80" s="510" t="str">
        <f t="shared" si="29"/>
        <v/>
      </c>
      <c r="M80" s="158"/>
      <c r="N80" s="450" t="str">
        <f t="shared" si="24"/>
        <v/>
      </c>
      <c r="O80" s="451"/>
      <c r="P80" s="452"/>
      <c r="Q80" s="453"/>
      <c r="R80" s="454"/>
      <c r="S80" s="454"/>
      <c r="T80" s="454"/>
      <c r="U80" s="454"/>
      <c r="V80" s="454"/>
      <c r="W80" s="454"/>
      <c r="X80" s="454"/>
      <c r="Y80" s="454"/>
      <c r="Z80" s="454"/>
      <c r="AA80" s="454"/>
      <c r="AB80" s="455"/>
      <c r="AC80" s="455"/>
      <c r="AD80" s="456" t="str">
        <f t="shared" si="25"/>
        <v/>
      </c>
      <c r="AE80" s="457" t="str">
        <f t="shared" si="26"/>
        <v/>
      </c>
      <c r="CD80" s="141"/>
      <c r="CE80" s="138"/>
    </row>
    <row r="81" spans="1:83" ht="25.95" customHeight="1">
      <c r="A81" s="412" t="e">
        <f>VLOOKUP(D81,非表示_活動量と単位!$D$8:$E$75,2,FALSE)</f>
        <v>#N/A</v>
      </c>
      <c r="B81" s="214"/>
      <c r="C81" s="205"/>
      <c r="D81" s="155"/>
      <c r="E81" s="318"/>
      <c r="F81" s="487" t="str">
        <f t="shared" si="27"/>
        <v/>
      </c>
      <c r="G81" s="485" t="str">
        <f t="shared" si="18"/>
        <v/>
      </c>
      <c r="H81" s="311" t="str">
        <f t="shared" si="31"/>
        <v/>
      </c>
      <c r="I81" s="485" t="str">
        <f t="shared" si="20"/>
        <v/>
      </c>
      <c r="J81" s="313" t="str">
        <f t="shared" si="21"/>
        <v/>
      </c>
      <c r="K81" s="485" t="str">
        <f t="shared" si="22"/>
        <v/>
      </c>
      <c r="L81" s="510" t="str">
        <f t="shared" si="29"/>
        <v/>
      </c>
      <c r="M81" s="158"/>
      <c r="N81" s="450" t="str">
        <f t="shared" si="24"/>
        <v/>
      </c>
      <c r="O81" s="451"/>
      <c r="P81" s="452"/>
      <c r="Q81" s="453"/>
      <c r="R81" s="454"/>
      <c r="S81" s="454"/>
      <c r="T81" s="454"/>
      <c r="U81" s="454"/>
      <c r="V81" s="454"/>
      <c r="W81" s="454"/>
      <c r="X81" s="454"/>
      <c r="Y81" s="454"/>
      <c r="Z81" s="454"/>
      <c r="AA81" s="454"/>
      <c r="AB81" s="455"/>
      <c r="AC81" s="455"/>
      <c r="AD81" s="456" t="str">
        <f t="shared" si="25"/>
        <v/>
      </c>
      <c r="AE81" s="457" t="str">
        <f t="shared" si="26"/>
        <v/>
      </c>
      <c r="CD81" s="141"/>
      <c r="CE81" s="138"/>
    </row>
    <row r="82" spans="1:83" ht="25.95" customHeight="1">
      <c r="A82" s="412" t="e">
        <f>VLOOKUP(D82,非表示_活動量と単位!$D$8:$E$75,2,FALSE)</f>
        <v>#N/A</v>
      </c>
      <c r="B82" s="214"/>
      <c r="C82" s="205"/>
      <c r="D82" s="155"/>
      <c r="E82" s="318"/>
      <c r="F82" s="487" t="str">
        <f t="shared" si="27"/>
        <v/>
      </c>
      <c r="G82" s="485" t="str">
        <f t="shared" si="18"/>
        <v/>
      </c>
      <c r="H82" s="311" t="str">
        <f t="shared" si="31"/>
        <v/>
      </c>
      <c r="I82" s="485" t="str">
        <f t="shared" si="20"/>
        <v/>
      </c>
      <c r="J82" s="313" t="str">
        <f t="shared" si="21"/>
        <v/>
      </c>
      <c r="K82" s="485" t="str">
        <f t="shared" si="22"/>
        <v/>
      </c>
      <c r="L82" s="510" t="str">
        <f t="shared" si="29"/>
        <v/>
      </c>
      <c r="M82" s="158"/>
      <c r="N82" s="450" t="str">
        <f t="shared" si="24"/>
        <v/>
      </c>
      <c r="O82" s="451"/>
      <c r="P82" s="452"/>
      <c r="Q82" s="453"/>
      <c r="R82" s="454"/>
      <c r="S82" s="454"/>
      <c r="T82" s="454"/>
      <c r="U82" s="454"/>
      <c r="V82" s="454"/>
      <c r="W82" s="454"/>
      <c r="X82" s="454"/>
      <c r="Y82" s="454"/>
      <c r="Z82" s="454"/>
      <c r="AA82" s="454"/>
      <c r="AB82" s="455"/>
      <c r="AC82" s="455"/>
      <c r="AD82" s="456" t="str">
        <f t="shared" si="25"/>
        <v/>
      </c>
      <c r="AE82" s="457" t="str">
        <f t="shared" si="26"/>
        <v/>
      </c>
      <c r="CD82" s="141"/>
      <c r="CE82" s="138"/>
    </row>
    <row r="83" spans="1:83" ht="25.95" customHeight="1">
      <c r="A83" s="412" t="e">
        <f>VLOOKUP(D83,非表示_活動量と単位!$D$8:$E$75,2,FALSE)</f>
        <v>#N/A</v>
      </c>
      <c r="B83" s="214"/>
      <c r="C83" s="205"/>
      <c r="D83" s="155"/>
      <c r="E83" s="318"/>
      <c r="F83" s="487" t="str">
        <f t="shared" si="27"/>
        <v/>
      </c>
      <c r="G83" s="485" t="str">
        <f t="shared" si="18"/>
        <v/>
      </c>
      <c r="H83" s="311" t="str">
        <f t="shared" si="31"/>
        <v/>
      </c>
      <c r="I83" s="485" t="str">
        <f t="shared" si="20"/>
        <v/>
      </c>
      <c r="J83" s="313" t="str">
        <f t="shared" si="21"/>
        <v/>
      </c>
      <c r="K83" s="485" t="str">
        <f t="shared" si="22"/>
        <v/>
      </c>
      <c r="L83" s="510" t="str">
        <f t="shared" si="29"/>
        <v/>
      </c>
      <c r="M83" s="158"/>
      <c r="N83" s="450" t="str">
        <f t="shared" si="24"/>
        <v/>
      </c>
      <c r="O83" s="451"/>
      <c r="P83" s="452"/>
      <c r="Q83" s="453"/>
      <c r="R83" s="454"/>
      <c r="S83" s="454"/>
      <c r="T83" s="454"/>
      <c r="U83" s="454"/>
      <c r="V83" s="454"/>
      <c r="W83" s="454"/>
      <c r="X83" s="454"/>
      <c r="Y83" s="454"/>
      <c r="Z83" s="454"/>
      <c r="AA83" s="454"/>
      <c r="AB83" s="455"/>
      <c r="AC83" s="455"/>
      <c r="AD83" s="456" t="str">
        <f t="shared" si="25"/>
        <v/>
      </c>
      <c r="AE83" s="457" t="str">
        <f t="shared" si="26"/>
        <v/>
      </c>
      <c r="CD83" s="141"/>
      <c r="CE83" s="138"/>
    </row>
    <row r="84" spans="1:83" ht="25.95" customHeight="1">
      <c r="A84" s="412" t="e">
        <f>VLOOKUP(D84,非表示_活動量と単位!$D$8:$E$75,2,FALSE)</f>
        <v>#N/A</v>
      </c>
      <c r="B84" s="214"/>
      <c r="C84" s="205"/>
      <c r="D84" s="155"/>
      <c r="E84" s="318"/>
      <c r="F84" s="487" t="str">
        <f t="shared" si="27"/>
        <v/>
      </c>
      <c r="G84" s="485" t="str">
        <f t="shared" si="18"/>
        <v/>
      </c>
      <c r="H84" s="311" t="str">
        <f t="shared" si="31"/>
        <v/>
      </c>
      <c r="I84" s="485" t="str">
        <f t="shared" si="20"/>
        <v/>
      </c>
      <c r="J84" s="313" t="str">
        <f t="shared" si="21"/>
        <v/>
      </c>
      <c r="K84" s="485" t="str">
        <f t="shared" si="22"/>
        <v/>
      </c>
      <c r="L84" s="510" t="str">
        <f t="shared" si="29"/>
        <v/>
      </c>
      <c r="M84" s="158"/>
      <c r="N84" s="450" t="str">
        <f t="shared" si="24"/>
        <v/>
      </c>
      <c r="O84" s="451"/>
      <c r="P84" s="452"/>
      <c r="Q84" s="453"/>
      <c r="R84" s="454"/>
      <c r="S84" s="454"/>
      <c r="T84" s="454"/>
      <c r="U84" s="454"/>
      <c r="V84" s="454"/>
      <c r="W84" s="454"/>
      <c r="X84" s="454"/>
      <c r="Y84" s="454"/>
      <c r="Z84" s="454"/>
      <c r="AA84" s="454"/>
      <c r="AB84" s="455"/>
      <c r="AC84" s="455"/>
      <c r="AD84" s="456" t="str">
        <f t="shared" si="25"/>
        <v/>
      </c>
      <c r="AE84" s="457" t="str">
        <f t="shared" si="26"/>
        <v/>
      </c>
      <c r="CD84" s="141"/>
      <c r="CE84" s="138"/>
    </row>
    <row r="85" spans="1:83" ht="25.95" customHeight="1">
      <c r="A85" s="412" t="e">
        <f>VLOOKUP(D85,非表示_活動量と単位!$D$8:$E$75,2,FALSE)</f>
        <v>#N/A</v>
      </c>
      <c r="B85" s="214"/>
      <c r="C85" s="205"/>
      <c r="D85" s="155"/>
      <c r="E85" s="318"/>
      <c r="F85" s="487" t="str">
        <f t="shared" si="27"/>
        <v/>
      </c>
      <c r="G85" s="485" t="str">
        <f t="shared" si="18"/>
        <v/>
      </c>
      <c r="H85" s="311" t="str">
        <f t="shared" si="31"/>
        <v/>
      </c>
      <c r="I85" s="485" t="str">
        <f t="shared" si="20"/>
        <v/>
      </c>
      <c r="J85" s="313" t="str">
        <f t="shared" si="21"/>
        <v/>
      </c>
      <c r="K85" s="485" t="str">
        <f t="shared" si="22"/>
        <v/>
      </c>
      <c r="L85" s="510" t="str">
        <f t="shared" si="29"/>
        <v/>
      </c>
      <c r="M85" s="158"/>
      <c r="N85" s="450" t="str">
        <f t="shared" si="24"/>
        <v/>
      </c>
      <c r="O85" s="451"/>
      <c r="P85" s="452"/>
      <c r="Q85" s="453"/>
      <c r="R85" s="454"/>
      <c r="S85" s="454"/>
      <c r="T85" s="454"/>
      <c r="U85" s="454"/>
      <c r="V85" s="454"/>
      <c r="W85" s="454"/>
      <c r="X85" s="454"/>
      <c r="Y85" s="454"/>
      <c r="Z85" s="454"/>
      <c r="AA85" s="454"/>
      <c r="AB85" s="455"/>
      <c r="AC85" s="455"/>
      <c r="AD85" s="456" t="str">
        <f t="shared" si="25"/>
        <v/>
      </c>
      <c r="AE85" s="457" t="str">
        <f t="shared" si="26"/>
        <v/>
      </c>
      <c r="CD85" s="141"/>
      <c r="CE85" s="138"/>
    </row>
    <row r="86" spans="1:83" ht="25.95" customHeight="1">
      <c r="A86" s="412" t="e">
        <f>VLOOKUP(D86,非表示_活動量と単位!$D$8:$E$75,2,FALSE)</f>
        <v>#N/A</v>
      </c>
      <c r="B86" s="214"/>
      <c r="C86" s="205"/>
      <c r="D86" s="155"/>
      <c r="E86" s="318"/>
      <c r="F86" s="487" t="str">
        <f t="shared" si="27"/>
        <v/>
      </c>
      <c r="G86" s="485" t="str">
        <f t="shared" si="18"/>
        <v/>
      </c>
      <c r="H86" s="311" t="str">
        <f t="shared" si="31"/>
        <v/>
      </c>
      <c r="I86" s="485" t="str">
        <f t="shared" si="20"/>
        <v/>
      </c>
      <c r="J86" s="313" t="str">
        <f t="shared" si="21"/>
        <v/>
      </c>
      <c r="K86" s="485" t="str">
        <f t="shared" si="22"/>
        <v/>
      </c>
      <c r="L86" s="510" t="str">
        <f t="shared" si="29"/>
        <v/>
      </c>
      <c r="M86" s="158"/>
      <c r="N86" s="450" t="str">
        <f t="shared" si="24"/>
        <v/>
      </c>
      <c r="O86" s="451"/>
      <c r="P86" s="452"/>
      <c r="Q86" s="453"/>
      <c r="R86" s="454"/>
      <c r="S86" s="454"/>
      <c r="T86" s="454"/>
      <c r="U86" s="454"/>
      <c r="V86" s="454"/>
      <c r="W86" s="454"/>
      <c r="X86" s="454"/>
      <c r="Y86" s="454"/>
      <c r="Z86" s="454"/>
      <c r="AA86" s="454"/>
      <c r="AB86" s="455"/>
      <c r="AC86" s="455"/>
      <c r="AD86" s="456" t="str">
        <f t="shared" si="25"/>
        <v/>
      </c>
      <c r="AE86" s="457" t="str">
        <f t="shared" si="26"/>
        <v/>
      </c>
      <c r="CD86" s="141"/>
      <c r="CE86" s="138"/>
    </row>
    <row r="87" spans="1:83" ht="25.95" customHeight="1">
      <c r="A87" s="412" t="e">
        <f>VLOOKUP(D87,非表示_活動量と単位!$D$8:$E$75,2,FALSE)</f>
        <v>#N/A</v>
      </c>
      <c r="B87" s="214"/>
      <c r="C87" s="205"/>
      <c r="D87" s="155"/>
      <c r="E87" s="318"/>
      <c r="F87" s="487" t="str">
        <f t="shared" si="27"/>
        <v/>
      </c>
      <c r="G87" s="485" t="str">
        <f t="shared" si="18"/>
        <v/>
      </c>
      <c r="H87" s="311" t="str">
        <f t="shared" si="31"/>
        <v/>
      </c>
      <c r="I87" s="485" t="str">
        <f t="shared" si="20"/>
        <v/>
      </c>
      <c r="J87" s="313" t="str">
        <f t="shared" si="21"/>
        <v/>
      </c>
      <c r="K87" s="485" t="str">
        <f t="shared" si="22"/>
        <v/>
      </c>
      <c r="L87" s="510" t="str">
        <f t="shared" si="29"/>
        <v/>
      </c>
      <c r="M87" s="158"/>
      <c r="N87" s="450" t="str">
        <f t="shared" si="24"/>
        <v/>
      </c>
      <c r="O87" s="451"/>
      <c r="P87" s="452"/>
      <c r="Q87" s="453"/>
      <c r="R87" s="454"/>
      <c r="S87" s="454"/>
      <c r="T87" s="454"/>
      <c r="U87" s="454"/>
      <c r="V87" s="454"/>
      <c r="W87" s="454"/>
      <c r="X87" s="454"/>
      <c r="Y87" s="454"/>
      <c r="Z87" s="454"/>
      <c r="AA87" s="454"/>
      <c r="AB87" s="455"/>
      <c r="AC87" s="455"/>
      <c r="AD87" s="456" t="str">
        <f t="shared" si="25"/>
        <v/>
      </c>
      <c r="AE87" s="457" t="str">
        <f t="shared" si="26"/>
        <v/>
      </c>
    </row>
    <row r="88" spans="1:83" ht="25.95" customHeight="1">
      <c r="A88" s="412" t="e">
        <f>VLOOKUP(D88,非表示_活動量と単位!$D$8:$E$75,2,FALSE)</f>
        <v>#N/A</v>
      </c>
      <c r="B88" s="214"/>
      <c r="C88" s="205"/>
      <c r="D88" s="155"/>
      <c r="E88" s="318"/>
      <c r="F88" s="487" t="str">
        <f t="shared" si="27"/>
        <v/>
      </c>
      <c r="G88" s="485" t="str">
        <f t="shared" si="18"/>
        <v/>
      </c>
      <c r="H88" s="311" t="str">
        <f t="shared" si="31"/>
        <v/>
      </c>
      <c r="I88" s="485" t="str">
        <f t="shared" si="20"/>
        <v/>
      </c>
      <c r="J88" s="313" t="str">
        <f t="shared" si="21"/>
        <v/>
      </c>
      <c r="K88" s="485" t="str">
        <f t="shared" si="22"/>
        <v/>
      </c>
      <c r="L88" s="510" t="str">
        <f t="shared" si="29"/>
        <v/>
      </c>
      <c r="M88" s="158"/>
      <c r="N88" s="450" t="str">
        <f t="shared" si="24"/>
        <v/>
      </c>
      <c r="O88" s="451"/>
      <c r="P88" s="452"/>
      <c r="Q88" s="453"/>
      <c r="R88" s="454"/>
      <c r="S88" s="454"/>
      <c r="T88" s="454"/>
      <c r="U88" s="454"/>
      <c r="V88" s="454"/>
      <c r="W88" s="454"/>
      <c r="X88" s="454"/>
      <c r="Y88" s="454"/>
      <c r="Z88" s="454"/>
      <c r="AA88" s="454"/>
      <c r="AB88" s="455"/>
      <c r="AC88" s="455"/>
      <c r="AD88" s="456" t="str">
        <f t="shared" si="25"/>
        <v/>
      </c>
      <c r="AE88" s="457" t="str">
        <f t="shared" ref="AE88:AE92" si="32">IF($D88="","",IF(AD88="---","---",IF(OR($D88="系統電力",$D88="産業用蒸気",$D88="温水",$D88="冷水",$D88="蒸気（産業用以外）"),F88*VLOOKUP($D88,GJ換算係数,2,FALSE),F88*H88)))</f>
        <v/>
      </c>
      <c r="CD88" s="141"/>
      <c r="CE88" s="138"/>
    </row>
    <row r="89" spans="1:83" ht="25.95" customHeight="1">
      <c r="A89" s="412" t="e">
        <f>VLOOKUP(D89,非表示_活動量と単位!$D$8:$E$75,2,FALSE)</f>
        <v>#N/A</v>
      </c>
      <c r="B89" s="214"/>
      <c r="C89" s="205"/>
      <c r="D89" s="155"/>
      <c r="E89" s="318"/>
      <c r="F89" s="487" t="str">
        <f t="shared" si="27"/>
        <v/>
      </c>
      <c r="G89" s="485" t="str">
        <f t="shared" si="18"/>
        <v/>
      </c>
      <c r="H89" s="311" t="str">
        <f t="shared" si="31"/>
        <v/>
      </c>
      <c r="I89" s="485" t="str">
        <f t="shared" si="20"/>
        <v/>
      </c>
      <c r="J89" s="313" t="str">
        <f t="shared" si="21"/>
        <v/>
      </c>
      <c r="K89" s="485" t="str">
        <f t="shared" si="22"/>
        <v/>
      </c>
      <c r="L89" s="510" t="str">
        <f t="shared" si="29"/>
        <v/>
      </c>
      <c r="M89" s="158"/>
      <c r="N89" s="450" t="str">
        <f t="shared" si="24"/>
        <v/>
      </c>
      <c r="O89" s="451"/>
      <c r="P89" s="452"/>
      <c r="Q89" s="453"/>
      <c r="R89" s="454"/>
      <c r="S89" s="454"/>
      <c r="T89" s="454"/>
      <c r="U89" s="454"/>
      <c r="V89" s="454"/>
      <c r="W89" s="454"/>
      <c r="X89" s="454"/>
      <c r="Y89" s="454"/>
      <c r="Z89" s="454"/>
      <c r="AA89" s="454"/>
      <c r="AB89" s="455"/>
      <c r="AC89" s="455"/>
      <c r="AD89" s="456" t="str">
        <f t="shared" si="25"/>
        <v/>
      </c>
      <c r="AE89" s="457" t="str">
        <f t="shared" si="32"/>
        <v/>
      </c>
      <c r="CD89" s="141"/>
      <c r="CE89" s="138"/>
    </row>
    <row r="90" spans="1:83" ht="25.95" customHeight="1">
      <c r="A90" s="412" t="e">
        <f>VLOOKUP(D90,非表示_活動量と単位!$D$8:$E$75,2,FALSE)</f>
        <v>#N/A</v>
      </c>
      <c r="B90" s="214"/>
      <c r="C90" s="205"/>
      <c r="D90" s="155"/>
      <c r="E90" s="318"/>
      <c r="F90" s="487" t="str">
        <f t="shared" si="27"/>
        <v/>
      </c>
      <c r="G90" s="485" t="str">
        <f t="shared" si="18"/>
        <v/>
      </c>
      <c r="H90" s="311" t="str">
        <f t="shared" si="31"/>
        <v/>
      </c>
      <c r="I90" s="485" t="str">
        <f t="shared" si="20"/>
        <v/>
      </c>
      <c r="J90" s="313" t="str">
        <f t="shared" si="21"/>
        <v/>
      </c>
      <c r="K90" s="485" t="str">
        <f t="shared" si="22"/>
        <v/>
      </c>
      <c r="L90" s="510" t="str">
        <f t="shared" si="29"/>
        <v/>
      </c>
      <c r="M90" s="158"/>
      <c r="N90" s="450" t="str">
        <f t="shared" si="24"/>
        <v/>
      </c>
      <c r="O90" s="451"/>
      <c r="P90" s="452"/>
      <c r="Q90" s="453"/>
      <c r="R90" s="454"/>
      <c r="S90" s="454"/>
      <c r="T90" s="454"/>
      <c r="U90" s="454"/>
      <c r="V90" s="454"/>
      <c r="W90" s="454"/>
      <c r="X90" s="454"/>
      <c r="Y90" s="454"/>
      <c r="Z90" s="454"/>
      <c r="AA90" s="454"/>
      <c r="AB90" s="455"/>
      <c r="AC90" s="455"/>
      <c r="AD90" s="456" t="str">
        <f t="shared" si="25"/>
        <v/>
      </c>
      <c r="AE90" s="457" t="str">
        <f t="shared" si="32"/>
        <v/>
      </c>
      <c r="CD90" s="141"/>
      <c r="CE90" s="138"/>
    </row>
    <row r="91" spans="1:83" ht="25.95" customHeight="1">
      <c r="A91" s="412" t="e">
        <f>VLOOKUP(D91,非表示_活動量と単位!$D$8:$E$75,2,FALSE)</f>
        <v>#N/A</v>
      </c>
      <c r="B91" s="214"/>
      <c r="C91" s="205"/>
      <c r="D91" s="155"/>
      <c r="E91" s="318"/>
      <c r="F91" s="487" t="str">
        <f t="shared" si="27"/>
        <v/>
      </c>
      <c r="G91" s="485" t="str">
        <f t="shared" si="18"/>
        <v/>
      </c>
      <c r="H91" s="311" t="str">
        <f t="shared" si="31"/>
        <v/>
      </c>
      <c r="I91" s="485" t="str">
        <f t="shared" si="20"/>
        <v/>
      </c>
      <c r="J91" s="313" t="str">
        <f t="shared" si="21"/>
        <v/>
      </c>
      <c r="K91" s="485" t="str">
        <f t="shared" si="22"/>
        <v/>
      </c>
      <c r="L91" s="510" t="str">
        <f t="shared" si="29"/>
        <v/>
      </c>
      <c r="M91" s="158"/>
      <c r="N91" s="450" t="str">
        <f t="shared" si="24"/>
        <v/>
      </c>
      <c r="O91" s="451"/>
      <c r="P91" s="452"/>
      <c r="Q91" s="453"/>
      <c r="R91" s="454"/>
      <c r="S91" s="454"/>
      <c r="T91" s="454"/>
      <c r="U91" s="454"/>
      <c r="V91" s="454"/>
      <c r="W91" s="454"/>
      <c r="X91" s="454"/>
      <c r="Y91" s="454"/>
      <c r="Z91" s="454"/>
      <c r="AA91" s="454"/>
      <c r="AB91" s="455"/>
      <c r="AC91" s="455"/>
      <c r="AD91" s="456" t="str">
        <f t="shared" si="25"/>
        <v/>
      </c>
      <c r="AE91" s="457" t="str">
        <f t="shared" si="32"/>
        <v/>
      </c>
      <c r="CD91" s="141"/>
      <c r="CE91" s="138"/>
    </row>
    <row r="92" spans="1:83" ht="25.95" customHeight="1">
      <c r="A92" s="412" t="e">
        <f>VLOOKUP(D92,非表示_活動量と単位!$D$8:$E$75,2,FALSE)</f>
        <v>#N/A</v>
      </c>
      <c r="B92" s="214"/>
      <c r="C92" s="205"/>
      <c r="D92" s="155"/>
      <c r="E92" s="318"/>
      <c r="F92" s="487" t="str">
        <f t="shared" si="27"/>
        <v/>
      </c>
      <c r="G92" s="485" t="str">
        <f t="shared" si="18"/>
        <v/>
      </c>
      <c r="H92" s="311" t="str">
        <f t="shared" si="31"/>
        <v/>
      </c>
      <c r="I92" s="485" t="str">
        <f t="shared" si="20"/>
        <v/>
      </c>
      <c r="J92" s="313" t="str">
        <f t="shared" si="21"/>
        <v/>
      </c>
      <c r="K92" s="485" t="str">
        <f t="shared" si="22"/>
        <v/>
      </c>
      <c r="L92" s="510" t="str">
        <f t="shared" si="29"/>
        <v/>
      </c>
      <c r="M92" s="158"/>
      <c r="N92" s="450" t="str">
        <f t="shared" si="24"/>
        <v/>
      </c>
      <c r="O92" s="451"/>
      <c r="P92" s="452"/>
      <c r="Q92" s="453"/>
      <c r="R92" s="454"/>
      <c r="S92" s="454"/>
      <c r="T92" s="454"/>
      <c r="U92" s="454"/>
      <c r="V92" s="454"/>
      <c r="W92" s="454"/>
      <c r="X92" s="454"/>
      <c r="Y92" s="454"/>
      <c r="Z92" s="454"/>
      <c r="AA92" s="454"/>
      <c r="AB92" s="455"/>
      <c r="AC92" s="455"/>
      <c r="AD92" s="456" t="str">
        <f t="shared" si="25"/>
        <v/>
      </c>
      <c r="AE92" s="457" t="str">
        <f t="shared" si="32"/>
        <v/>
      </c>
    </row>
    <row r="93" spans="1:83" ht="25.95" customHeight="1">
      <c r="A93" s="412" t="e">
        <f>VLOOKUP(D93,非表示_活動量と単位!$D$8:$E$75,2,FALSE)</f>
        <v>#N/A</v>
      </c>
      <c r="B93" s="214"/>
      <c r="C93" s="205"/>
      <c r="D93" s="155"/>
      <c r="E93" s="318"/>
      <c r="F93" s="487" t="str">
        <f t="shared" si="27"/>
        <v/>
      </c>
      <c r="G93" s="485" t="str">
        <f t="shared" si="18"/>
        <v/>
      </c>
      <c r="H93" s="311" t="str">
        <f t="shared" si="31"/>
        <v/>
      </c>
      <c r="I93" s="485" t="str">
        <f t="shared" si="20"/>
        <v/>
      </c>
      <c r="J93" s="313" t="str">
        <f t="shared" si="21"/>
        <v/>
      </c>
      <c r="K93" s="485" t="str">
        <f t="shared" si="22"/>
        <v/>
      </c>
      <c r="L93" s="510" t="str">
        <f t="shared" si="29"/>
        <v/>
      </c>
      <c r="M93" s="158"/>
      <c r="N93" s="450" t="str">
        <f t="shared" si="24"/>
        <v/>
      </c>
      <c r="O93" s="451"/>
      <c r="P93" s="452"/>
      <c r="Q93" s="453"/>
      <c r="R93" s="454"/>
      <c r="S93" s="454"/>
      <c r="T93" s="454"/>
      <c r="U93" s="454"/>
      <c r="V93" s="454"/>
      <c r="W93" s="454"/>
      <c r="X93" s="454"/>
      <c r="Y93" s="454"/>
      <c r="Z93" s="454"/>
      <c r="AA93" s="454"/>
      <c r="AB93" s="455"/>
      <c r="AC93" s="455"/>
      <c r="AD93" s="456" t="str">
        <f t="shared" si="25"/>
        <v/>
      </c>
      <c r="AE93" s="457" t="str">
        <f t="shared" si="26"/>
        <v/>
      </c>
      <c r="CD93" s="141"/>
      <c r="CE93" s="138"/>
    </row>
    <row r="94" spans="1:83" ht="25.95" customHeight="1">
      <c r="A94" s="412" t="e">
        <f>VLOOKUP(D94,非表示_活動量と単位!$D$8:$E$75,2,FALSE)</f>
        <v>#N/A</v>
      </c>
      <c r="B94" s="214"/>
      <c r="C94" s="205"/>
      <c r="D94" s="155"/>
      <c r="E94" s="318"/>
      <c r="F94" s="487" t="str">
        <f t="shared" si="27"/>
        <v/>
      </c>
      <c r="G94" s="485" t="str">
        <f t="shared" si="18"/>
        <v/>
      </c>
      <c r="H94" s="311" t="str">
        <f t="shared" si="31"/>
        <v/>
      </c>
      <c r="I94" s="485" t="str">
        <f t="shared" si="20"/>
        <v/>
      </c>
      <c r="J94" s="313" t="str">
        <f t="shared" si="21"/>
        <v/>
      </c>
      <c r="K94" s="485" t="str">
        <f t="shared" si="22"/>
        <v/>
      </c>
      <c r="L94" s="510" t="str">
        <f t="shared" si="29"/>
        <v/>
      </c>
      <c r="M94" s="158"/>
      <c r="N94" s="450" t="str">
        <f t="shared" si="24"/>
        <v/>
      </c>
      <c r="O94" s="451"/>
      <c r="P94" s="452"/>
      <c r="Q94" s="453"/>
      <c r="R94" s="454"/>
      <c r="S94" s="454"/>
      <c r="T94" s="454"/>
      <c r="U94" s="454"/>
      <c r="V94" s="454"/>
      <c r="W94" s="454"/>
      <c r="X94" s="454"/>
      <c r="Y94" s="454"/>
      <c r="Z94" s="454"/>
      <c r="AA94" s="454"/>
      <c r="AB94" s="455"/>
      <c r="AC94" s="455"/>
      <c r="AD94" s="456" t="str">
        <f t="shared" si="25"/>
        <v/>
      </c>
      <c r="AE94" s="457" t="str">
        <f t="shared" si="26"/>
        <v/>
      </c>
      <c r="CD94" s="141"/>
      <c r="CE94" s="138"/>
    </row>
    <row r="95" spans="1:83" ht="25.95" customHeight="1">
      <c r="A95" s="412" t="e">
        <f>VLOOKUP(D95,非表示_活動量と単位!$D$8:$E$75,2,FALSE)</f>
        <v>#N/A</v>
      </c>
      <c r="B95" s="214"/>
      <c r="C95" s="205"/>
      <c r="D95" s="155"/>
      <c r="E95" s="318"/>
      <c r="F95" s="487" t="str">
        <f t="shared" si="27"/>
        <v/>
      </c>
      <c r="G95" s="485" t="str">
        <f t="shared" si="18"/>
        <v/>
      </c>
      <c r="H95" s="311" t="str">
        <f t="shared" si="31"/>
        <v/>
      </c>
      <c r="I95" s="485" t="str">
        <f t="shared" si="20"/>
        <v/>
      </c>
      <c r="J95" s="313" t="str">
        <f t="shared" si="21"/>
        <v/>
      </c>
      <c r="K95" s="485" t="str">
        <f t="shared" si="22"/>
        <v/>
      </c>
      <c r="L95" s="510" t="str">
        <f t="shared" si="29"/>
        <v/>
      </c>
      <c r="M95" s="158"/>
      <c r="N95" s="450" t="str">
        <f t="shared" si="24"/>
        <v/>
      </c>
      <c r="O95" s="451"/>
      <c r="P95" s="452"/>
      <c r="Q95" s="453"/>
      <c r="R95" s="454"/>
      <c r="S95" s="454"/>
      <c r="T95" s="454"/>
      <c r="U95" s="454"/>
      <c r="V95" s="454"/>
      <c r="W95" s="454"/>
      <c r="X95" s="454"/>
      <c r="Y95" s="454"/>
      <c r="Z95" s="454"/>
      <c r="AA95" s="454"/>
      <c r="AB95" s="455"/>
      <c r="AC95" s="455"/>
      <c r="AD95" s="456" t="str">
        <f t="shared" si="25"/>
        <v/>
      </c>
      <c r="AE95" s="457" t="str">
        <f t="shared" si="26"/>
        <v/>
      </c>
      <c r="CD95" s="141"/>
      <c r="CE95" s="138"/>
    </row>
    <row r="96" spans="1:83" ht="25.95" customHeight="1">
      <c r="A96" s="412" t="e">
        <f>VLOOKUP(D96,非表示_活動量と単位!$D$8:$E$75,2,FALSE)</f>
        <v>#N/A</v>
      </c>
      <c r="B96" s="214"/>
      <c r="C96" s="205"/>
      <c r="D96" s="155"/>
      <c r="E96" s="318"/>
      <c r="F96" s="487" t="str">
        <f t="shared" si="27"/>
        <v/>
      </c>
      <c r="G96" s="485" t="str">
        <f t="shared" si="18"/>
        <v/>
      </c>
      <c r="H96" s="311" t="str">
        <f t="shared" si="31"/>
        <v/>
      </c>
      <c r="I96" s="485" t="str">
        <f t="shared" si="20"/>
        <v/>
      </c>
      <c r="J96" s="313" t="str">
        <f t="shared" si="21"/>
        <v/>
      </c>
      <c r="K96" s="485" t="str">
        <f t="shared" si="22"/>
        <v/>
      </c>
      <c r="L96" s="510" t="str">
        <f t="shared" si="29"/>
        <v/>
      </c>
      <c r="M96" s="158"/>
      <c r="N96" s="450" t="str">
        <f t="shared" si="24"/>
        <v/>
      </c>
      <c r="O96" s="451"/>
      <c r="P96" s="452"/>
      <c r="Q96" s="453"/>
      <c r="R96" s="454"/>
      <c r="S96" s="454"/>
      <c r="T96" s="454"/>
      <c r="U96" s="454"/>
      <c r="V96" s="454"/>
      <c r="W96" s="454"/>
      <c r="X96" s="454"/>
      <c r="Y96" s="454"/>
      <c r="Z96" s="454"/>
      <c r="AA96" s="454"/>
      <c r="AB96" s="455"/>
      <c r="AC96" s="455"/>
      <c r="AD96" s="456" t="str">
        <f t="shared" si="25"/>
        <v/>
      </c>
      <c r="AE96" s="457" t="str">
        <f t="shared" si="26"/>
        <v/>
      </c>
      <c r="CD96" s="141"/>
      <c r="CE96" s="138"/>
    </row>
    <row r="97" spans="1:83" ht="25.95" customHeight="1">
      <c r="A97" s="412" t="e">
        <f>VLOOKUP(D97,非表示_活動量と単位!$D$8:$E$75,2,FALSE)</f>
        <v>#N/A</v>
      </c>
      <c r="B97" s="214"/>
      <c r="C97" s="205"/>
      <c r="D97" s="155"/>
      <c r="E97" s="318"/>
      <c r="F97" s="487" t="str">
        <f t="shared" si="27"/>
        <v/>
      </c>
      <c r="G97" s="485" t="str">
        <f t="shared" si="18"/>
        <v/>
      </c>
      <c r="H97" s="311" t="str">
        <f t="shared" si="31"/>
        <v/>
      </c>
      <c r="I97" s="485" t="str">
        <f t="shared" si="20"/>
        <v/>
      </c>
      <c r="J97" s="313" t="str">
        <f t="shared" si="21"/>
        <v/>
      </c>
      <c r="K97" s="485" t="str">
        <f t="shared" si="22"/>
        <v/>
      </c>
      <c r="L97" s="510" t="str">
        <f t="shared" si="29"/>
        <v/>
      </c>
      <c r="M97" s="158"/>
      <c r="N97" s="450" t="str">
        <f t="shared" si="24"/>
        <v/>
      </c>
      <c r="O97" s="451"/>
      <c r="P97" s="452"/>
      <c r="Q97" s="453"/>
      <c r="R97" s="454"/>
      <c r="S97" s="454"/>
      <c r="T97" s="454"/>
      <c r="U97" s="454"/>
      <c r="V97" s="454"/>
      <c r="W97" s="454"/>
      <c r="X97" s="454"/>
      <c r="Y97" s="454"/>
      <c r="Z97" s="454"/>
      <c r="AA97" s="454"/>
      <c r="AB97" s="455"/>
      <c r="AC97" s="455"/>
      <c r="AD97" s="456" t="str">
        <f t="shared" si="25"/>
        <v/>
      </c>
      <c r="AE97" s="457" t="str">
        <f t="shared" si="26"/>
        <v/>
      </c>
    </row>
    <row r="98" spans="1:83" ht="25.95" customHeight="1">
      <c r="A98" s="412" t="e">
        <f>VLOOKUP(D98,非表示_活動量と単位!$D$8:$E$75,2,FALSE)</f>
        <v>#N/A</v>
      </c>
      <c r="B98" s="214"/>
      <c r="C98" s="205"/>
      <c r="D98" s="155"/>
      <c r="E98" s="318"/>
      <c r="F98" s="487" t="str">
        <f t="shared" si="27"/>
        <v/>
      </c>
      <c r="G98" s="485" t="str">
        <f t="shared" si="18"/>
        <v/>
      </c>
      <c r="H98" s="311" t="str">
        <f t="shared" si="31"/>
        <v/>
      </c>
      <c r="I98" s="485" t="str">
        <f t="shared" si="20"/>
        <v/>
      </c>
      <c r="J98" s="313" t="str">
        <f t="shared" si="21"/>
        <v/>
      </c>
      <c r="K98" s="485" t="str">
        <f t="shared" si="22"/>
        <v/>
      </c>
      <c r="L98" s="510" t="str">
        <f t="shared" si="29"/>
        <v/>
      </c>
      <c r="M98" s="158"/>
      <c r="N98" s="450" t="str">
        <f t="shared" si="24"/>
        <v/>
      </c>
      <c r="O98" s="451"/>
      <c r="P98" s="452"/>
      <c r="Q98" s="453"/>
      <c r="R98" s="454"/>
      <c r="S98" s="454"/>
      <c r="T98" s="454"/>
      <c r="U98" s="454"/>
      <c r="V98" s="454"/>
      <c r="W98" s="454"/>
      <c r="X98" s="454"/>
      <c r="Y98" s="454"/>
      <c r="Z98" s="454"/>
      <c r="AA98" s="454"/>
      <c r="AB98" s="455"/>
      <c r="AC98" s="455"/>
      <c r="AD98" s="456" t="str">
        <f t="shared" si="25"/>
        <v/>
      </c>
      <c r="AE98" s="457" t="str">
        <f t="shared" si="26"/>
        <v/>
      </c>
    </row>
    <row r="99" spans="1:83" ht="25.95" customHeight="1">
      <c r="A99" s="412" t="e">
        <f>VLOOKUP(D99,非表示_活動量と単位!$D$8:$E$75,2,FALSE)</f>
        <v>#N/A</v>
      </c>
      <c r="B99" s="214"/>
      <c r="C99" s="205"/>
      <c r="D99" s="155"/>
      <c r="E99" s="318"/>
      <c r="F99" s="487" t="str">
        <f t="shared" si="27"/>
        <v/>
      </c>
      <c r="G99" s="485" t="str">
        <f t="shared" si="18"/>
        <v/>
      </c>
      <c r="H99" s="311" t="str">
        <f t="shared" si="31"/>
        <v/>
      </c>
      <c r="I99" s="485" t="str">
        <f t="shared" si="20"/>
        <v/>
      </c>
      <c r="J99" s="313" t="str">
        <f t="shared" si="21"/>
        <v/>
      </c>
      <c r="K99" s="485" t="str">
        <f t="shared" si="22"/>
        <v/>
      </c>
      <c r="L99" s="510" t="str">
        <f t="shared" si="29"/>
        <v/>
      </c>
      <c r="M99" s="158"/>
      <c r="N99" s="450" t="str">
        <f t="shared" si="24"/>
        <v/>
      </c>
      <c r="O99" s="451"/>
      <c r="P99" s="452"/>
      <c r="Q99" s="453"/>
      <c r="R99" s="454"/>
      <c r="S99" s="454"/>
      <c r="T99" s="454"/>
      <c r="U99" s="454"/>
      <c r="V99" s="454"/>
      <c r="W99" s="454"/>
      <c r="X99" s="454"/>
      <c r="Y99" s="454"/>
      <c r="Z99" s="454"/>
      <c r="AA99" s="454"/>
      <c r="AB99" s="455"/>
      <c r="AC99" s="455"/>
      <c r="AD99" s="456" t="str">
        <f t="shared" si="25"/>
        <v/>
      </c>
      <c r="AE99" s="457" t="str">
        <f t="shared" si="26"/>
        <v/>
      </c>
    </row>
    <row r="100" spans="1:83" ht="25.95" customHeight="1">
      <c r="A100" s="412" t="e">
        <f>VLOOKUP(D100,非表示_活動量と単位!$D$8:$E$75,2,FALSE)</f>
        <v>#N/A</v>
      </c>
      <c r="B100" s="214"/>
      <c r="C100" s="205"/>
      <c r="D100" s="155"/>
      <c r="E100" s="318"/>
      <c r="F100" s="487" t="str">
        <f t="shared" si="27"/>
        <v/>
      </c>
      <c r="G100" s="485" t="str">
        <f t="shared" si="18"/>
        <v/>
      </c>
      <c r="H100" s="311" t="str">
        <f t="shared" si="31"/>
        <v/>
      </c>
      <c r="I100" s="485" t="str">
        <f t="shared" si="20"/>
        <v/>
      </c>
      <c r="J100" s="313" t="str">
        <f t="shared" si="21"/>
        <v/>
      </c>
      <c r="K100" s="485" t="str">
        <f t="shared" si="22"/>
        <v/>
      </c>
      <c r="L100" s="510" t="str">
        <f t="shared" si="29"/>
        <v/>
      </c>
      <c r="M100" s="158"/>
      <c r="N100" s="450" t="str">
        <f t="shared" si="24"/>
        <v/>
      </c>
      <c r="O100" s="451"/>
      <c r="P100" s="452"/>
      <c r="Q100" s="453"/>
      <c r="R100" s="454"/>
      <c r="S100" s="454"/>
      <c r="T100" s="454"/>
      <c r="U100" s="454"/>
      <c r="V100" s="454"/>
      <c r="W100" s="454"/>
      <c r="X100" s="454"/>
      <c r="Y100" s="454"/>
      <c r="Z100" s="454"/>
      <c r="AA100" s="454"/>
      <c r="AB100" s="455"/>
      <c r="AC100" s="455"/>
      <c r="AD100" s="456" t="str">
        <f t="shared" si="25"/>
        <v/>
      </c>
      <c r="AE100" s="457" t="str">
        <f t="shared" si="26"/>
        <v/>
      </c>
    </row>
    <row r="101" spans="1:83" ht="25.95" customHeight="1">
      <c r="A101" s="412" t="e">
        <f>VLOOKUP(D101,非表示_活動量と単位!$D$8:$E$75,2,FALSE)</f>
        <v>#N/A</v>
      </c>
      <c r="B101" s="214"/>
      <c r="C101" s="205"/>
      <c r="D101" s="155"/>
      <c r="E101" s="318"/>
      <c r="F101" s="487" t="str">
        <f>IF(E101="","",INT(E101))</f>
        <v/>
      </c>
      <c r="G101" s="485" t="str">
        <f t="shared" si="18"/>
        <v/>
      </c>
      <c r="H101" s="311" t="str">
        <f t="shared" si="31"/>
        <v/>
      </c>
      <c r="I101" s="485" t="str">
        <f t="shared" si="20"/>
        <v/>
      </c>
      <c r="J101" s="313" t="str">
        <f t="shared" si="21"/>
        <v/>
      </c>
      <c r="K101" s="485" t="str">
        <f t="shared" si="22"/>
        <v/>
      </c>
      <c r="L101" s="510" t="str">
        <f t="shared" si="29"/>
        <v/>
      </c>
      <c r="M101" s="158"/>
      <c r="N101" s="450" t="str">
        <f t="shared" si="24"/>
        <v/>
      </c>
      <c r="O101" s="451"/>
      <c r="P101" s="452"/>
      <c r="Q101" s="453"/>
      <c r="R101" s="454"/>
      <c r="S101" s="454"/>
      <c r="T101" s="454"/>
      <c r="U101" s="454"/>
      <c r="V101" s="454"/>
      <c r="W101" s="454"/>
      <c r="X101" s="454"/>
      <c r="Y101" s="454"/>
      <c r="Z101" s="454"/>
      <c r="AA101" s="454"/>
      <c r="AB101" s="455"/>
      <c r="AC101" s="455"/>
      <c r="AD101" s="456" t="str">
        <f t="shared" si="25"/>
        <v/>
      </c>
      <c r="AE101" s="457" t="str">
        <f t="shared" si="26"/>
        <v/>
      </c>
    </row>
    <row r="102" spans="1:83" ht="25.2" customHeight="1" thickBot="1">
      <c r="A102" s="412" t="e">
        <f>VLOOKUP(D102,非表示_活動量と単位!$D$8:$E$75,2,FALSE)</f>
        <v>#N/A</v>
      </c>
      <c r="B102" s="214"/>
      <c r="C102" s="206"/>
      <c r="D102" s="156"/>
      <c r="E102" s="319"/>
      <c r="F102" s="511" t="str">
        <f t="shared" si="27"/>
        <v/>
      </c>
      <c r="G102" s="485" t="str">
        <f t="shared" si="18"/>
        <v/>
      </c>
      <c r="H102" s="311" t="str">
        <f t="shared" si="31"/>
        <v/>
      </c>
      <c r="I102" s="485" t="str">
        <f t="shared" si="20"/>
        <v/>
      </c>
      <c r="J102" s="313" t="str">
        <f t="shared" si="21"/>
        <v/>
      </c>
      <c r="K102" s="485" t="str">
        <f t="shared" si="22"/>
        <v/>
      </c>
      <c r="L102" s="512" t="str">
        <f t="shared" si="29"/>
        <v/>
      </c>
      <c r="M102" s="159"/>
      <c r="N102" s="458" t="str">
        <f t="shared" si="24"/>
        <v/>
      </c>
      <c r="O102" s="459"/>
      <c r="P102" s="460"/>
      <c r="Q102" s="461"/>
      <c r="R102" s="462"/>
      <c r="S102" s="462"/>
      <c r="T102" s="462"/>
      <c r="U102" s="462"/>
      <c r="V102" s="462"/>
      <c r="W102" s="462"/>
      <c r="X102" s="462"/>
      <c r="Y102" s="462"/>
      <c r="Z102" s="462"/>
      <c r="AA102" s="462"/>
      <c r="AB102" s="463"/>
      <c r="AC102" s="463"/>
      <c r="AD102" s="464" t="str">
        <f t="shared" si="25"/>
        <v/>
      </c>
      <c r="AE102" s="465" t="str">
        <f t="shared" si="26"/>
        <v/>
      </c>
      <c r="CD102" s="139"/>
      <c r="CE102" s="138"/>
    </row>
    <row r="103" spans="1:83" ht="12" customHeight="1"/>
    <row r="104" spans="1:83" ht="12" customHeight="1"/>
    <row r="105" spans="1:83" ht="12" customHeight="1"/>
    <row r="106" spans="1:83" ht="12" customHeight="1"/>
    <row r="107" spans="1:83" ht="12" customHeight="1"/>
    <row r="108" spans="1:83" ht="12" customHeight="1"/>
    <row r="109" spans="1:83" ht="12" customHeight="1"/>
    <row r="110" spans="1:83" ht="12" customHeight="1"/>
    <row r="111" spans="1:83" ht="12" customHeight="1"/>
    <row r="112" spans="1:83" ht="12" customHeight="1"/>
    <row r="113" spans="114:115" ht="12" customHeight="1"/>
    <row r="114" spans="114:115" ht="12" customHeight="1"/>
    <row r="115" spans="114:115" ht="12" customHeight="1"/>
    <row r="116" spans="114:115" ht="12" customHeight="1"/>
    <row r="117" spans="114:115" ht="12" customHeight="1" thickBot="1">
      <c r="DK117" s="136" t="s">
        <v>529</v>
      </c>
    </row>
    <row r="118" spans="114:115" ht="12" customHeight="1">
      <c r="DK118" s="142" t="s">
        <v>525</v>
      </c>
    </row>
    <row r="119" spans="114:115" ht="12" customHeight="1">
      <c r="DK119" s="143" t="s">
        <v>527</v>
      </c>
    </row>
    <row r="120" spans="114:115" ht="12" customHeight="1">
      <c r="DJ120" s="144"/>
      <c r="DK120" s="143" t="s">
        <v>531</v>
      </c>
    </row>
    <row r="121" spans="114:115" ht="12" customHeight="1">
      <c r="DJ121" s="144"/>
      <c r="DK121" s="143" t="s">
        <v>528</v>
      </c>
    </row>
    <row r="122" spans="114:115" ht="12" customHeight="1" thickBot="1">
      <c r="DJ122" s="144"/>
      <c r="DK122" s="145" t="s">
        <v>526</v>
      </c>
    </row>
    <row r="123" spans="114:115" ht="12" customHeight="1"/>
    <row r="124" spans="114:115" ht="12" customHeight="1"/>
    <row r="125" spans="114:115" ht="12" customHeight="1"/>
    <row r="126" spans="114:115" ht="12" customHeight="1"/>
    <row r="127" spans="114:115" ht="12" customHeight="1"/>
    <row r="128" spans="114:115"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spans="109:113" ht="12" customHeight="1"/>
    <row r="162" spans="109:113" ht="12" customHeight="1"/>
    <row r="163" spans="109:113" ht="12" customHeight="1"/>
    <row r="164" spans="109:113" ht="12" customHeight="1"/>
    <row r="165" spans="109:113" ht="12" customHeight="1"/>
    <row r="166" spans="109:113" ht="12" customHeight="1"/>
    <row r="167" spans="109:113" ht="12" customHeight="1"/>
    <row r="168" spans="109:113" ht="12" customHeight="1"/>
    <row r="169" spans="109:113" ht="12" customHeight="1">
      <c r="DE169" s="123"/>
      <c r="DF169" s="123"/>
      <c r="DG169" s="123"/>
      <c r="DH169" s="123"/>
      <c r="DI169" s="123"/>
    </row>
    <row r="170" spans="109:113" ht="12" customHeight="1">
      <c r="DE170" s="123"/>
      <c r="DF170" s="123"/>
      <c r="DG170" s="123"/>
      <c r="DH170" s="123"/>
      <c r="DI170" s="123"/>
    </row>
    <row r="171" spans="109:113" ht="12" customHeight="1">
      <c r="DE171" s="123"/>
      <c r="DF171" s="123"/>
      <c r="DG171" s="123"/>
      <c r="DH171" s="123"/>
      <c r="DI171" s="123"/>
    </row>
    <row r="172" spans="109:113" ht="12" customHeight="1">
      <c r="DE172" s="123"/>
      <c r="DF172" s="123"/>
      <c r="DG172" s="123"/>
      <c r="DH172" s="123"/>
      <c r="DI172" s="123"/>
    </row>
    <row r="173" spans="109:113" ht="12" customHeight="1">
      <c r="DE173" s="123"/>
      <c r="DF173" s="123"/>
      <c r="DG173" s="123"/>
      <c r="DH173" s="123"/>
      <c r="DI173" s="123"/>
    </row>
    <row r="174" spans="109:113" ht="12" customHeight="1">
      <c r="DE174" s="123"/>
      <c r="DF174" s="123"/>
      <c r="DG174" s="123"/>
      <c r="DH174" s="123"/>
      <c r="DI174" s="123"/>
    </row>
    <row r="175" spans="109:113" ht="12" customHeight="1">
      <c r="DE175" s="123"/>
      <c r="DF175" s="123"/>
      <c r="DG175" s="123"/>
      <c r="DH175" s="123"/>
      <c r="DI175" s="123"/>
    </row>
    <row r="176" spans="109:113"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sheetData>
  <sheetProtection algorithmName="SHA-512" hashValue="WMxxmT5LaPPT18A0/0CeeNRC+y8+G8zmjfuwMiUBk6JiPFXk+dhtR5wpa/ALjJV9bZs2GQ3XuffGOLC+wGu2Zw==" saltValue="yNjZa53nDBp/f7FuF2oSoA==" spinCount="100000" sheet="1" scenarios="1" formatRows="0"/>
  <mergeCells count="36">
    <mergeCell ref="B4:B6"/>
    <mergeCell ref="C4:C6"/>
    <mergeCell ref="J32:K32"/>
    <mergeCell ref="D4:D6"/>
    <mergeCell ref="L4:L6"/>
    <mergeCell ref="H4:I5"/>
    <mergeCell ref="J4:K5"/>
    <mergeCell ref="F4:G5"/>
    <mergeCell ref="E4:E6"/>
    <mergeCell ref="N4:N5"/>
    <mergeCell ref="O4:O6"/>
    <mergeCell ref="J33:K33"/>
    <mergeCell ref="AD4:AE4"/>
    <mergeCell ref="AD5:AD6"/>
    <mergeCell ref="AE5:AE6"/>
    <mergeCell ref="AB4:AB6"/>
    <mergeCell ref="AC4:AC6"/>
    <mergeCell ref="M4:M6"/>
    <mergeCell ref="P4:AA5"/>
    <mergeCell ref="B45:B47"/>
    <mergeCell ref="C45:C47"/>
    <mergeCell ref="D45:D47"/>
    <mergeCell ref="H45:I46"/>
    <mergeCell ref="F45:G46"/>
    <mergeCell ref="E45:E47"/>
    <mergeCell ref="J45:K46"/>
    <mergeCell ref="L45:L47"/>
    <mergeCell ref="M45:M47"/>
    <mergeCell ref="N45:N46"/>
    <mergeCell ref="O45:O47"/>
    <mergeCell ref="P45:AA46"/>
    <mergeCell ref="AB45:AB47"/>
    <mergeCell ref="AC45:AC47"/>
    <mergeCell ref="AD45:AE45"/>
    <mergeCell ref="AD46:AD47"/>
    <mergeCell ref="AE46:AE47"/>
  </mergeCells>
  <phoneticPr fontId="2"/>
  <conditionalFormatting sqref="H7:I21">
    <cfRule type="expression" dxfId="28" priority="19">
      <formula>$A7=1</formula>
    </cfRule>
    <cfRule type="expression" dxfId="27" priority="30">
      <formula>VLOOKUP($C7,モニタリングポイント,9,FALSE)="デフォルト値"</formula>
    </cfRule>
  </conditionalFormatting>
  <conditionalFormatting sqref="J7:K21">
    <cfRule type="expression" dxfId="26" priority="27">
      <formula>VLOOKUP($C7,モニタリングポイント,11,FALSE)="デフォルト値"</formula>
    </cfRule>
  </conditionalFormatting>
  <conditionalFormatting sqref="L48">
    <cfRule type="expression" dxfId="25" priority="22">
      <formula>$A48=1</formula>
    </cfRule>
  </conditionalFormatting>
  <conditionalFormatting sqref="H48:I102">
    <cfRule type="expression" dxfId="24" priority="15">
      <formula>$A48=1</formula>
    </cfRule>
    <cfRule type="expression" dxfId="23" priority="18">
      <formula>VLOOKUP($C48,モニタリングポイント,9,FALSE)="デフォルト値"</formula>
    </cfRule>
  </conditionalFormatting>
  <conditionalFormatting sqref="J48:K102">
    <cfRule type="expression" dxfId="22" priority="16">
      <formula>VLOOKUP($C48,モニタリングポイント,11,FALSE)="デフォルト値"</formula>
    </cfRule>
  </conditionalFormatting>
  <conditionalFormatting sqref="C48:M102 C7:M31 L32 F2">
    <cfRule type="expression" dxfId="21" priority="17">
      <formula>$BO$3=TRUE</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4" manualBreakCount="4">
    <brk id="21" max="31" man="1"/>
    <brk id="42" max="31" man="1"/>
    <brk id="87" max="30" man="1"/>
    <brk id="103" max="30" man="1"/>
  </rowBreaks>
  <colBreaks count="2" manualBreakCount="2">
    <brk id="13" max="41" man="1"/>
    <brk id="30"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830580</xdr:colOff>
                    <xdr:row>1</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pageSetUpPr fitToPage="1"/>
  </sheetPr>
  <dimension ref="A1:DM248"/>
  <sheetViews>
    <sheetView showGridLines="0" view="pageBreakPreview" zoomScale="80" zoomScaleNormal="70" zoomScaleSheetLayoutView="80" workbookViewId="0"/>
  </sheetViews>
  <sheetFormatPr defaultColWidth="8.69921875" defaultRowHeight="12"/>
  <cols>
    <col min="1" max="1" width="1.8984375" style="171" customWidth="1"/>
    <col min="2" max="2" width="3.8984375" style="123" customWidth="1"/>
    <col min="3" max="3" width="11.19921875" style="123" customWidth="1"/>
    <col min="4" max="4" width="26.59765625" style="123" customWidth="1"/>
    <col min="5" max="5" width="14.3984375" style="123" customWidth="1"/>
    <col min="6" max="6" width="14.09765625" style="134" customWidth="1"/>
    <col min="7" max="7" width="10.09765625" style="315" customWidth="1"/>
    <col min="8" max="8" width="14.59765625" style="134" customWidth="1"/>
    <col min="9" max="9" width="10.19921875" style="315" customWidth="1"/>
    <col min="10" max="10" width="14.59765625" style="134" customWidth="1"/>
    <col min="11" max="11" width="9.8984375" style="315" customWidth="1"/>
    <col min="12" max="12" width="15.09765625" style="134" customWidth="1"/>
    <col min="13" max="13" width="57.09765625" style="134" customWidth="1"/>
    <col min="14" max="14" width="9" style="134" hidden="1" customWidth="1"/>
    <col min="15" max="19" width="8.69921875" style="134" hidden="1" customWidth="1"/>
    <col min="20" max="29" width="8.69921875" style="123" hidden="1" customWidth="1"/>
    <col min="30" max="30" width="22.19921875" style="123" hidden="1" customWidth="1"/>
    <col min="31" max="31" width="12.59765625" style="123" hidden="1" customWidth="1"/>
    <col min="32" max="32" width="3.3984375" style="123" customWidth="1"/>
    <col min="33" max="33" width="2.19921875" style="123" customWidth="1"/>
    <col min="34" max="34" width="5.5" style="123" customWidth="1"/>
    <col min="35" max="67" width="2.19921875" style="123" customWidth="1"/>
    <col min="68" max="68" width="2.19921875" style="16" customWidth="1"/>
    <col min="69" max="69" width="9.19921875" style="16" hidden="1" customWidth="1"/>
    <col min="70" max="70" width="2.19921875" style="16" customWidth="1"/>
    <col min="71" max="83" width="2.19921875" style="123" customWidth="1"/>
    <col min="84" max="84" width="2.19921875" style="134" customWidth="1"/>
    <col min="85" max="85" width="2.19921875" style="135" customWidth="1"/>
    <col min="86" max="94" width="2.19921875" style="123" customWidth="1"/>
    <col min="95" max="95" width="8.69921875" style="123"/>
    <col min="96" max="97" width="8.69921875" style="136"/>
    <col min="98" max="98" width="6.09765625" style="136" customWidth="1"/>
    <col min="99" max="99" width="8.69921875" style="136"/>
    <col min="100" max="100" width="8.19921875" style="136" customWidth="1"/>
    <col min="101" max="101" width="9.69921875" style="136" customWidth="1"/>
    <col min="102" max="102" width="6.5" style="136" customWidth="1"/>
    <col min="103" max="110" width="8.69921875" style="136"/>
    <col min="111" max="111" width="26.19921875" style="136" customWidth="1"/>
    <col min="112" max="117" width="8.69921875" style="136"/>
    <col min="118" max="16384" width="8.69921875" style="123"/>
  </cols>
  <sheetData>
    <row r="1" spans="1:85" ht="12" customHeight="1" thickBot="1"/>
    <row r="2" spans="1:85" ht="20.25" customHeight="1" thickBot="1">
      <c r="B2" s="209" t="str">
        <f ca="1">MID(CELL("filename",C2),FIND("]",CELL("filename",C2))+1,3)&amp;"．"</f>
        <v>6-2．</v>
      </c>
      <c r="C2" s="209" t="s">
        <v>729</v>
      </c>
      <c r="F2" s="352" t="str">
        <f>'4. 排出源リスト'!G5&amp;"年度"</f>
        <v>令和4年度</v>
      </c>
      <c r="I2" s="863" t="str">
        <f>IF('1. 基本情報等'!AD10="令和5年のみ","※「6-1．CO2排出量①」シートの内容を値貼り付けにて転記してください。","")</f>
        <v/>
      </c>
      <c r="J2" s="863"/>
      <c r="K2" s="863"/>
      <c r="L2" s="863"/>
      <c r="M2" s="863"/>
      <c r="BQ2" s="16" t="s">
        <v>614</v>
      </c>
    </row>
    <row r="3" spans="1:85" ht="14.25" customHeight="1" thickBot="1">
      <c r="BQ3" s="233" t="b">
        <v>0</v>
      </c>
    </row>
    <row r="4" spans="1:85" ht="19.5" customHeight="1">
      <c r="B4" s="788"/>
      <c r="C4" s="843" t="s">
        <v>602</v>
      </c>
      <c r="D4" s="846" t="s">
        <v>439</v>
      </c>
      <c r="E4" s="853" t="s">
        <v>991</v>
      </c>
      <c r="F4" s="849" t="s">
        <v>834</v>
      </c>
      <c r="G4" s="830"/>
      <c r="H4" s="849" t="s">
        <v>441</v>
      </c>
      <c r="I4" s="850"/>
      <c r="J4" s="830" t="s">
        <v>512</v>
      </c>
      <c r="K4" s="830"/>
      <c r="L4" s="832" t="s">
        <v>688</v>
      </c>
      <c r="M4" s="835" t="s">
        <v>557</v>
      </c>
      <c r="N4" s="838" t="s">
        <v>600</v>
      </c>
      <c r="O4" s="840" t="s">
        <v>603</v>
      </c>
      <c r="P4" s="816" t="s">
        <v>707</v>
      </c>
      <c r="Q4" s="816"/>
      <c r="R4" s="816"/>
      <c r="S4" s="816"/>
      <c r="T4" s="816"/>
      <c r="U4" s="816"/>
      <c r="V4" s="816"/>
      <c r="W4" s="816"/>
      <c r="X4" s="816"/>
      <c r="Y4" s="816"/>
      <c r="Z4" s="816"/>
      <c r="AA4" s="816"/>
      <c r="AB4" s="818" t="s">
        <v>604</v>
      </c>
      <c r="AC4" s="821" t="s">
        <v>601</v>
      </c>
      <c r="AD4" s="824" t="s">
        <v>625</v>
      </c>
      <c r="AE4" s="825"/>
    </row>
    <row r="5" spans="1:85" ht="15" customHeight="1">
      <c r="B5" s="788"/>
      <c r="C5" s="844"/>
      <c r="D5" s="847"/>
      <c r="E5" s="854"/>
      <c r="F5" s="851"/>
      <c r="G5" s="831"/>
      <c r="H5" s="851"/>
      <c r="I5" s="852"/>
      <c r="J5" s="831"/>
      <c r="K5" s="831"/>
      <c r="L5" s="833"/>
      <c r="M5" s="836"/>
      <c r="N5" s="839"/>
      <c r="O5" s="841"/>
      <c r="P5" s="817"/>
      <c r="Q5" s="817"/>
      <c r="R5" s="817"/>
      <c r="S5" s="817"/>
      <c r="T5" s="817"/>
      <c r="U5" s="817"/>
      <c r="V5" s="817"/>
      <c r="W5" s="817"/>
      <c r="X5" s="817"/>
      <c r="Y5" s="817"/>
      <c r="Z5" s="817"/>
      <c r="AA5" s="817"/>
      <c r="AB5" s="819"/>
      <c r="AC5" s="822"/>
      <c r="AD5" s="826" t="s">
        <v>626</v>
      </c>
      <c r="AE5" s="828" t="s">
        <v>608</v>
      </c>
      <c r="CF5" s="137"/>
      <c r="CG5" s="138"/>
    </row>
    <row r="6" spans="1:85" ht="21" customHeight="1" thickBot="1">
      <c r="B6" s="788"/>
      <c r="C6" s="845"/>
      <c r="D6" s="848"/>
      <c r="E6" s="855"/>
      <c r="F6" s="353" t="s">
        <v>510</v>
      </c>
      <c r="G6" s="354" t="s">
        <v>511</v>
      </c>
      <c r="H6" s="355" t="s">
        <v>556</v>
      </c>
      <c r="I6" s="356" t="s">
        <v>529</v>
      </c>
      <c r="J6" s="357" t="s">
        <v>556</v>
      </c>
      <c r="K6" s="358" t="s">
        <v>529</v>
      </c>
      <c r="L6" s="834"/>
      <c r="M6" s="837"/>
      <c r="N6" s="413" t="s">
        <v>599</v>
      </c>
      <c r="O6" s="842"/>
      <c r="P6" s="359" t="s">
        <v>513</v>
      </c>
      <c r="Q6" s="359" t="s">
        <v>514</v>
      </c>
      <c r="R6" s="359" t="s">
        <v>515</v>
      </c>
      <c r="S6" s="359" t="s">
        <v>516</v>
      </c>
      <c r="T6" s="359" t="s">
        <v>517</v>
      </c>
      <c r="U6" s="359" t="s">
        <v>518</v>
      </c>
      <c r="V6" s="359" t="s">
        <v>519</v>
      </c>
      <c r="W6" s="359" t="s">
        <v>520</v>
      </c>
      <c r="X6" s="359" t="s">
        <v>521</v>
      </c>
      <c r="Y6" s="359" t="s">
        <v>522</v>
      </c>
      <c r="Z6" s="359" t="s">
        <v>523</v>
      </c>
      <c r="AA6" s="359" t="s">
        <v>524</v>
      </c>
      <c r="AB6" s="820"/>
      <c r="AC6" s="823"/>
      <c r="AD6" s="827"/>
      <c r="AE6" s="829"/>
      <c r="AH6" s="191"/>
      <c r="CF6" s="139"/>
      <c r="CG6" s="138"/>
    </row>
    <row r="7" spans="1:85" ht="21.75" customHeight="1">
      <c r="A7" s="171">
        <f>VLOOKUP(D7,非表示_活動量と単位!$D$8:$E$75,2,FALSE)</f>
        <v>1</v>
      </c>
      <c r="B7" s="327"/>
      <c r="C7" s="268">
        <v>1</v>
      </c>
      <c r="D7" s="270" t="s">
        <v>804</v>
      </c>
      <c r="E7" s="468">
        <v>490000</v>
      </c>
      <c r="F7" s="469">
        <f>IF(E7="","",INT(E7))</f>
        <v>490000</v>
      </c>
      <c r="G7" s="470" t="str">
        <f>IF($D7="","",VLOOKUP($D7,活動の種別と単位,4,FALSE))</f>
        <v>kWh</v>
      </c>
      <c r="H7" s="471" t="str">
        <f>IF($D7="","",IF(VLOOKUP($C7,モニタリングポイント,9,FALSE)="デフォルト値",VLOOKUP($D7,デフォルト値,4,FALSE),""))</f>
        <v/>
      </c>
      <c r="I7" s="538" t="str">
        <f t="shared" ref="I7" si="0">IF($D7="","",VLOOKUP($D7,活動の種別と単位,5,FALSE))</f>
        <v>---</v>
      </c>
      <c r="J7" s="472">
        <f>IF($D7="","",IF(VLOOKUP($C7,モニタリングポイント,11,FALSE)="デフォルト値",VLOOKUP($D7,デフォルト値,5,FALSE),""))</f>
        <v>4.3600000000000003E-4</v>
      </c>
      <c r="K7" s="539" t="str">
        <f t="shared" ref="K7" si="1">IF($D7="","",VLOOKUP($D7,活動の種別と単位,6,FALSE))</f>
        <v>t-CO2/kWh</v>
      </c>
      <c r="L7" s="540">
        <f>IF($D7="","",IF($A7=0,F7*H7*J7,F7*J7))</f>
        <v>213.64000000000001</v>
      </c>
      <c r="M7" s="128"/>
      <c r="N7" s="360" t="str">
        <f t="shared" ref="N7:N21" si="2">IF($D7="","",VLOOKUP($D7,活動の種別と単位,3,FALSE))</f>
        <v>使用量</v>
      </c>
      <c r="O7" s="361"/>
      <c r="P7" s="362"/>
      <c r="Q7" s="363"/>
      <c r="R7" s="363"/>
      <c r="S7" s="363"/>
      <c r="T7" s="363"/>
      <c r="U7" s="363"/>
      <c r="V7" s="363"/>
      <c r="W7" s="363"/>
      <c r="X7" s="363"/>
      <c r="Y7" s="363"/>
      <c r="Z7" s="363"/>
      <c r="AA7" s="363"/>
      <c r="AB7" s="364"/>
      <c r="AC7" s="365"/>
      <c r="AD7" s="173" t="str">
        <f t="shared" ref="AD7:AD31" si="3">IF($D7="","",VLOOKUP($D7,活動の種別と単位,7,FALSE))</f>
        <v>対象</v>
      </c>
      <c r="AE7" s="408">
        <f t="shared" ref="AE7:AE31" si="4">IF($D7="","",IF(AD7="---","---",IF(OR($D7="系統電力",$D7="産業用蒸気",$D7="温水",$D7="冷水",$D7="蒸気（産業用以外）"),F7*VLOOKUP($D7,GJ換算係数,2,FALSE),F7*H7)))</f>
        <v>4782.3999999999996</v>
      </c>
      <c r="AH7" s="192"/>
      <c r="CF7" s="139"/>
      <c r="CG7" s="138"/>
    </row>
    <row r="8" spans="1:85" ht="21.75" customHeight="1">
      <c r="A8" s="171">
        <f>VLOOKUP(D8,非表示_活動量と単位!$D$8:$E$75,2,FALSE)</f>
        <v>0</v>
      </c>
      <c r="B8" s="327"/>
      <c r="C8" s="541">
        <v>2</v>
      </c>
      <c r="D8" s="277" t="s">
        <v>462</v>
      </c>
      <c r="E8" s="477">
        <v>420</v>
      </c>
      <c r="F8" s="478">
        <f t="shared" ref="F8:F31" si="5">IF(E8="","",INT(E8))</f>
        <v>420</v>
      </c>
      <c r="G8" s="479" t="str">
        <f t="shared" ref="G8:G21" si="6">IF($D8="","",VLOOKUP($D8,活動の種別と単位,4,FALSE))</f>
        <v>千Nm3</v>
      </c>
      <c r="H8" s="542">
        <v>45</v>
      </c>
      <c r="I8" s="543" t="str">
        <f t="shared" ref="I8:I21" si="7">IF($D8="","",VLOOKUP($D8,活動の種別と単位,5,FALSE))</f>
        <v>GJ/千Nm3</v>
      </c>
      <c r="J8" s="544">
        <f t="shared" ref="J8:J21" si="8">IF($D8="","",IF(VLOOKUP($C8,モニタリングポイント,11,FALSE)="デフォルト値",VLOOKUP($D8,デフォルト値,5,FALSE),""))</f>
        <v>5.1299999999999998E-2</v>
      </c>
      <c r="K8" s="545" t="str">
        <f t="shared" ref="K8:K21" si="9">IF($D8="","",VLOOKUP($D8,活動の種別と単位,6,FALSE))</f>
        <v>t-CO2/GJ</v>
      </c>
      <c r="L8" s="546">
        <f t="shared" ref="L8:L9" si="10">IF($D8="","",IF($A8=0,F8*H8*J8,F8*J8))</f>
        <v>969.56999999999994</v>
      </c>
      <c r="M8" s="129"/>
      <c r="N8" s="366" t="str">
        <f t="shared" si="2"/>
        <v>使用量</v>
      </c>
      <c r="O8" s="367"/>
      <c r="P8" s="368"/>
      <c r="Q8" s="369"/>
      <c r="R8" s="370"/>
      <c r="S8" s="370"/>
      <c r="T8" s="370"/>
      <c r="U8" s="370"/>
      <c r="V8" s="370"/>
      <c r="W8" s="370"/>
      <c r="X8" s="370"/>
      <c r="Y8" s="370"/>
      <c r="Z8" s="370"/>
      <c r="AA8" s="370"/>
      <c r="AB8" s="371"/>
      <c r="AC8" s="372"/>
      <c r="AD8" s="175" t="str">
        <f t="shared" si="3"/>
        <v>対象</v>
      </c>
      <c r="AE8" s="181">
        <f t="shared" ref="AE8:AE9" si="11">IF($D8="","",IF(AD8="---","---",IF(OR($D8="系統電力",$D8="産業用蒸気",$D8="温水",$D8="冷水",$D8="蒸気（産業用以外）"),F8*VLOOKUP($D8,GJ換算係数,2,FALSE),F8*H8)))</f>
        <v>18900</v>
      </c>
      <c r="AH8" s="191"/>
      <c r="CF8" s="139"/>
      <c r="CG8" s="138"/>
    </row>
    <row r="9" spans="1:85" ht="21.75" customHeight="1">
      <c r="A9" s="171">
        <f>VLOOKUP(D9,非表示_活動量と単位!$D$8:$E$75,2,FALSE)</f>
        <v>0</v>
      </c>
      <c r="B9" s="327"/>
      <c r="C9" s="541">
        <v>3</v>
      </c>
      <c r="D9" s="277" t="s">
        <v>454</v>
      </c>
      <c r="E9" s="477">
        <v>1000</v>
      </c>
      <c r="F9" s="478">
        <f t="shared" si="5"/>
        <v>1000</v>
      </c>
      <c r="G9" s="479" t="str">
        <f t="shared" si="6"/>
        <v>kl</v>
      </c>
      <c r="H9" s="310">
        <f t="shared" ref="H9:H21" si="12">IF($D9="","",IF(VLOOKUP($C9,モニタリングポイント,9,FALSE)="デフォルト値",VLOOKUP($D9,デフォルト値,4,FALSE),""))</f>
        <v>38.9</v>
      </c>
      <c r="I9" s="547" t="str">
        <f t="shared" si="7"/>
        <v>GJ/kl</v>
      </c>
      <c r="J9" s="312">
        <f t="shared" si="8"/>
        <v>7.0800000000000002E-2</v>
      </c>
      <c r="K9" s="548" t="str">
        <f t="shared" si="9"/>
        <v>t-CO2/GJ</v>
      </c>
      <c r="L9" s="546">
        <f t="shared" si="10"/>
        <v>2754.12</v>
      </c>
      <c r="M9" s="129"/>
      <c r="N9" s="366" t="str">
        <f t="shared" si="2"/>
        <v>使用量</v>
      </c>
      <c r="O9" s="367"/>
      <c r="P9" s="368"/>
      <c r="Q9" s="369"/>
      <c r="R9" s="370"/>
      <c r="S9" s="370"/>
      <c r="T9" s="370"/>
      <c r="U9" s="370"/>
      <c r="V9" s="370"/>
      <c r="W9" s="370"/>
      <c r="X9" s="370"/>
      <c r="Y9" s="370"/>
      <c r="Z9" s="370"/>
      <c r="AA9" s="370"/>
      <c r="AB9" s="371"/>
      <c r="AC9" s="372"/>
      <c r="AD9" s="175" t="str">
        <f t="shared" si="3"/>
        <v>対象</v>
      </c>
      <c r="AE9" s="181">
        <f t="shared" si="11"/>
        <v>38900</v>
      </c>
      <c r="AH9" s="192"/>
      <c r="CF9" s="139"/>
      <c r="CG9" s="138"/>
    </row>
    <row r="10" spans="1:85" ht="21.75" customHeight="1">
      <c r="A10" s="171">
        <f>VLOOKUP(D10,非表示_活動量と単位!$D$8:$E$75,2,FALSE)</f>
        <v>0</v>
      </c>
      <c r="B10" s="327"/>
      <c r="C10" s="475" t="s">
        <v>827</v>
      </c>
      <c r="D10" s="277" t="s">
        <v>454</v>
      </c>
      <c r="E10" s="477">
        <v>190.55</v>
      </c>
      <c r="F10" s="478">
        <f t="shared" si="5"/>
        <v>190</v>
      </c>
      <c r="G10" s="479" t="str">
        <f t="shared" si="6"/>
        <v>kl</v>
      </c>
      <c r="H10" s="310">
        <v>38.9</v>
      </c>
      <c r="I10" s="547" t="str">
        <f t="shared" si="7"/>
        <v>GJ/kl</v>
      </c>
      <c r="J10" s="312">
        <v>7.0800000000000002E-2</v>
      </c>
      <c r="K10" s="548" t="str">
        <f t="shared" si="9"/>
        <v>t-CO2/GJ</v>
      </c>
      <c r="L10" s="546">
        <f t="shared" ref="L10:L20" si="13">IF($D10="","",IF($A10=0,F10*H10*J10,F10*J10))</f>
        <v>523.28280000000007</v>
      </c>
      <c r="M10" s="482" t="s">
        <v>828</v>
      </c>
      <c r="N10" s="366" t="str">
        <f t="shared" si="2"/>
        <v>使用量</v>
      </c>
      <c r="O10" s="367"/>
      <c r="P10" s="368"/>
      <c r="Q10" s="369"/>
      <c r="R10" s="370"/>
      <c r="S10" s="370"/>
      <c r="T10" s="370"/>
      <c r="U10" s="370"/>
      <c r="V10" s="370"/>
      <c r="W10" s="370"/>
      <c r="X10" s="370"/>
      <c r="Y10" s="370"/>
      <c r="Z10" s="370"/>
      <c r="AA10" s="370"/>
      <c r="AB10" s="371"/>
      <c r="AC10" s="372"/>
      <c r="AD10" s="175" t="str">
        <f t="shared" si="3"/>
        <v>対象</v>
      </c>
      <c r="AE10" s="181">
        <f t="shared" si="4"/>
        <v>7391</v>
      </c>
      <c r="AH10" s="191"/>
      <c r="CF10" s="139"/>
      <c r="CG10" s="138"/>
    </row>
    <row r="11" spans="1:85" ht="21.75" customHeight="1">
      <c r="A11" s="171">
        <f>VLOOKUP(D11,非表示_活動量と単位!$D$8:$E$75,2,FALSE)</f>
        <v>1</v>
      </c>
      <c r="B11" s="327"/>
      <c r="C11" s="541">
        <v>9</v>
      </c>
      <c r="D11" s="277" t="s">
        <v>805</v>
      </c>
      <c r="E11" s="477">
        <v>2100</v>
      </c>
      <c r="F11" s="478">
        <f t="shared" si="5"/>
        <v>2100</v>
      </c>
      <c r="G11" s="479" t="str">
        <f t="shared" si="6"/>
        <v>t</v>
      </c>
      <c r="H11" s="310" t="str">
        <f t="shared" si="12"/>
        <v/>
      </c>
      <c r="I11" s="547" t="str">
        <f t="shared" si="7"/>
        <v>---</v>
      </c>
      <c r="J11" s="312">
        <f t="shared" si="8"/>
        <v>0.42799999999999999</v>
      </c>
      <c r="K11" s="548" t="str">
        <f t="shared" si="9"/>
        <v>t-CO2/t</v>
      </c>
      <c r="L11" s="546">
        <f>IF($D11="","",IF($A11=0,F11*H11*J11,F11*J11))</f>
        <v>898.8</v>
      </c>
      <c r="M11" s="129"/>
      <c r="N11" s="366" t="str">
        <f t="shared" si="2"/>
        <v>原料使用量</v>
      </c>
      <c r="O11" s="367"/>
      <c r="P11" s="368"/>
      <c r="Q11" s="369"/>
      <c r="R11" s="370"/>
      <c r="S11" s="370"/>
      <c r="T11" s="370"/>
      <c r="U11" s="370"/>
      <c r="V11" s="370"/>
      <c r="W11" s="370"/>
      <c r="X11" s="370"/>
      <c r="Y11" s="370"/>
      <c r="Z11" s="370"/>
      <c r="AA11" s="370"/>
      <c r="AB11" s="371"/>
      <c r="AC11" s="372"/>
      <c r="AD11" s="175" t="str">
        <f t="shared" si="3"/>
        <v>---</v>
      </c>
      <c r="AE11" s="181" t="str">
        <f t="shared" si="4"/>
        <v>---</v>
      </c>
      <c r="AH11" s="192"/>
      <c r="CF11" s="139"/>
      <c r="CG11" s="138"/>
    </row>
    <row r="12" spans="1:85" ht="21.75" customHeight="1">
      <c r="A12" s="171">
        <f>VLOOKUP(D12,非表示_活動量と単位!$D$8:$E$75,2,FALSE)</f>
        <v>0</v>
      </c>
      <c r="B12" s="327"/>
      <c r="C12" s="541">
        <v>10</v>
      </c>
      <c r="D12" s="277" t="s">
        <v>454</v>
      </c>
      <c r="E12" s="477">
        <v>155.78</v>
      </c>
      <c r="F12" s="478">
        <f t="shared" si="5"/>
        <v>155</v>
      </c>
      <c r="G12" s="479" t="str">
        <f t="shared" si="6"/>
        <v>kl</v>
      </c>
      <c r="H12" s="310">
        <f t="shared" si="12"/>
        <v>38.9</v>
      </c>
      <c r="I12" s="547" t="str">
        <f t="shared" si="7"/>
        <v>GJ/kl</v>
      </c>
      <c r="J12" s="312">
        <f t="shared" si="8"/>
        <v>7.0800000000000002E-2</v>
      </c>
      <c r="K12" s="548" t="str">
        <f t="shared" si="9"/>
        <v>t-CO2/GJ</v>
      </c>
      <c r="L12" s="546">
        <f t="shared" si="13"/>
        <v>426.8886</v>
      </c>
      <c r="M12" s="129"/>
      <c r="N12" s="366" t="str">
        <f t="shared" si="2"/>
        <v>使用量</v>
      </c>
      <c r="O12" s="367"/>
      <c r="P12" s="368"/>
      <c r="Q12" s="369"/>
      <c r="R12" s="370"/>
      <c r="S12" s="370"/>
      <c r="T12" s="370"/>
      <c r="U12" s="370"/>
      <c r="V12" s="370"/>
      <c r="W12" s="370"/>
      <c r="X12" s="370"/>
      <c r="Y12" s="370"/>
      <c r="Z12" s="370"/>
      <c r="AA12" s="370"/>
      <c r="AB12" s="371"/>
      <c r="AC12" s="372"/>
      <c r="AD12" s="175" t="str">
        <f t="shared" si="3"/>
        <v>対象</v>
      </c>
      <c r="AE12" s="181">
        <f t="shared" si="4"/>
        <v>6029.5</v>
      </c>
      <c r="AH12" s="191"/>
      <c r="CF12" s="139"/>
      <c r="CG12" s="138"/>
    </row>
    <row r="13" spans="1:85" ht="21.75" customHeight="1">
      <c r="A13" s="171">
        <f>VLOOKUP(D13,非表示_活動量と単位!$D$8:$E$75,2,FALSE)</f>
        <v>0</v>
      </c>
      <c r="B13" s="327"/>
      <c r="C13" s="541">
        <v>11</v>
      </c>
      <c r="D13" s="277" t="s">
        <v>454</v>
      </c>
      <c r="E13" s="477">
        <v>-5</v>
      </c>
      <c r="F13" s="478">
        <f t="shared" si="5"/>
        <v>-5</v>
      </c>
      <c r="G13" s="479" t="str">
        <f t="shared" si="6"/>
        <v>kl</v>
      </c>
      <c r="H13" s="310">
        <f t="shared" si="12"/>
        <v>38.9</v>
      </c>
      <c r="I13" s="547" t="str">
        <f t="shared" si="7"/>
        <v>GJ/kl</v>
      </c>
      <c r="J13" s="312">
        <f t="shared" si="8"/>
        <v>7.0800000000000002E-2</v>
      </c>
      <c r="K13" s="548" t="str">
        <f t="shared" si="9"/>
        <v>t-CO2/GJ</v>
      </c>
      <c r="L13" s="546">
        <f t="shared" si="13"/>
        <v>-13.7706</v>
      </c>
      <c r="M13" s="129"/>
      <c r="N13" s="366" t="str">
        <f t="shared" si="2"/>
        <v>使用量</v>
      </c>
      <c r="O13" s="373"/>
      <c r="P13" s="368"/>
      <c r="Q13" s="374"/>
      <c r="R13" s="375"/>
      <c r="S13" s="375"/>
      <c r="T13" s="376"/>
      <c r="U13" s="376"/>
      <c r="V13" s="376"/>
      <c r="W13" s="376"/>
      <c r="X13" s="376"/>
      <c r="Y13" s="376"/>
      <c r="Z13" s="376"/>
      <c r="AA13" s="376"/>
      <c r="AB13" s="377"/>
      <c r="AC13" s="372"/>
      <c r="AD13" s="175" t="str">
        <f t="shared" si="3"/>
        <v>対象</v>
      </c>
      <c r="AE13" s="181">
        <f t="shared" si="4"/>
        <v>-194.5</v>
      </c>
      <c r="AH13" s="192"/>
      <c r="CF13" s="139"/>
      <c r="CG13" s="138"/>
    </row>
    <row r="14" spans="1:85" ht="21.75" customHeight="1">
      <c r="A14" s="171" t="e">
        <f>VLOOKUP(D14,非表示_活動量と単位!$D$8:$E$75,2,FALSE)</f>
        <v>#N/A</v>
      </c>
      <c r="B14" s="327"/>
      <c r="C14" s="549"/>
      <c r="D14" s="550"/>
      <c r="E14" s="318"/>
      <c r="F14" s="478" t="str">
        <f t="shared" si="5"/>
        <v/>
      </c>
      <c r="G14" s="485" t="str">
        <f t="shared" si="6"/>
        <v/>
      </c>
      <c r="H14" s="310" t="str">
        <f>IF($D14="","",IF(VLOOKUP($C14,モニタリングポイント,9,FALSE)="デフォルト値",VLOOKUP($D14,デフォルト値,4,FALSE),""))</f>
        <v/>
      </c>
      <c r="I14" s="547" t="str">
        <f t="shared" si="7"/>
        <v/>
      </c>
      <c r="J14" s="312" t="str">
        <f t="shared" si="8"/>
        <v/>
      </c>
      <c r="K14" s="548" t="str">
        <f t="shared" si="9"/>
        <v/>
      </c>
      <c r="L14" s="551" t="str">
        <f t="shared" si="13"/>
        <v/>
      </c>
      <c r="M14" s="129"/>
      <c r="N14" s="366" t="str">
        <f t="shared" si="2"/>
        <v/>
      </c>
      <c r="O14" s="373"/>
      <c r="P14" s="368"/>
      <c r="Q14" s="374"/>
      <c r="R14" s="375"/>
      <c r="S14" s="375"/>
      <c r="T14" s="376"/>
      <c r="U14" s="376"/>
      <c r="V14" s="376"/>
      <c r="W14" s="376"/>
      <c r="X14" s="376"/>
      <c r="Y14" s="376"/>
      <c r="Z14" s="376"/>
      <c r="AA14" s="376"/>
      <c r="AB14" s="377"/>
      <c r="AC14" s="372"/>
      <c r="AD14" s="175" t="str">
        <f t="shared" si="3"/>
        <v/>
      </c>
      <c r="AE14" s="181" t="str">
        <f t="shared" si="4"/>
        <v/>
      </c>
      <c r="AH14" s="191"/>
      <c r="CF14" s="139"/>
      <c r="CG14" s="138"/>
    </row>
    <row r="15" spans="1:85" ht="21.75" customHeight="1">
      <c r="A15" s="171" t="e">
        <f>VLOOKUP(D15,非表示_活動量と単位!$D$8:$E$75,2,FALSE)</f>
        <v>#N/A</v>
      </c>
      <c r="B15" s="327"/>
      <c r="C15" s="549"/>
      <c r="D15" s="550"/>
      <c r="E15" s="318"/>
      <c r="F15" s="478" t="str">
        <f t="shared" si="5"/>
        <v/>
      </c>
      <c r="G15" s="485" t="str">
        <f t="shared" si="6"/>
        <v/>
      </c>
      <c r="H15" s="310" t="str">
        <f t="shared" si="12"/>
        <v/>
      </c>
      <c r="I15" s="547" t="str">
        <f t="shared" si="7"/>
        <v/>
      </c>
      <c r="J15" s="312" t="str">
        <f t="shared" si="8"/>
        <v/>
      </c>
      <c r="K15" s="548" t="str">
        <f t="shared" si="9"/>
        <v/>
      </c>
      <c r="L15" s="551" t="str">
        <f t="shared" si="13"/>
        <v/>
      </c>
      <c r="M15" s="129"/>
      <c r="N15" s="366" t="str">
        <f t="shared" si="2"/>
        <v/>
      </c>
      <c r="O15" s="373"/>
      <c r="P15" s="368"/>
      <c r="Q15" s="374"/>
      <c r="R15" s="375"/>
      <c r="S15" s="375"/>
      <c r="T15" s="376"/>
      <c r="U15" s="376"/>
      <c r="V15" s="376"/>
      <c r="W15" s="376"/>
      <c r="X15" s="376"/>
      <c r="Y15" s="376"/>
      <c r="Z15" s="376"/>
      <c r="AA15" s="376"/>
      <c r="AB15" s="377"/>
      <c r="AC15" s="372"/>
      <c r="AD15" s="175" t="str">
        <f t="shared" si="3"/>
        <v/>
      </c>
      <c r="AE15" s="181" t="str">
        <f t="shared" si="4"/>
        <v/>
      </c>
      <c r="AH15" s="192"/>
      <c r="CF15" s="139"/>
      <c r="CG15" s="138"/>
    </row>
    <row r="16" spans="1:85" ht="21.75" customHeight="1">
      <c r="A16" s="171" t="e">
        <f>VLOOKUP(D16,非表示_活動量と単位!$D$8:$E$75,2,FALSE)</f>
        <v>#N/A</v>
      </c>
      <c r="B16" s="327"/>
      <c r="C16" s="549"/>
      <c r="D16" s="550"/>
      <c r="E16" s="318"/>
      <c r="F16" s="487" t="str">
        <f t="shared" si="5"/>
        <v/>
      </c>
      <c r="G16" s="485" t="str">
        <f t="shared" si="6"/>
        <v/>
      </c>
      <c r="H16" s="310" t="str">
        <f t="shared" si="12"/>
        <v/>
      </c>
      <c r="I16" s="547" t="str">
        <f t="shared" si="7"/>
        <v/>
      </c>
      <c r="J16" s="312" t="str">
        <f t="shared" si="8"/>
        <v/>
      </c>
      <c r="K16" s="548" t="str">
        <f t="shared" si="9"/>
        <v/>
      </c>
      <c r="L16" s="551" t="str">
        <f t="shared" si="13"/>
        <v/>
      </c>
      <c r="M16" s="129"/>
      <c r="N16" s="366" t="str">
        <f t="shared" si="2"/>
        <v/>
      </c>
      <c r="O16" s="373"/>
      <c r="P16" s="368"/>
      <c r="Q16" s="374"/>
      <c r="R16" s="375"/>
      <c r="S16" s="375"/>
      <c r="T16" s="376"/>
      <c r="U16" s="376"/>
      <c r="V16" s="376"/>
      <c r="W16" s="376"/>
      <c r="X16" s="376"/>
      <c r="Y16" s="376"/>
      <c r="Z16" s="376"/>
      <c r="AA16" s="376"/>
      <c r="AB16" s="377"/>
      <c r="AC16" s="372"/>
      <c r="AD16" s="175" t="str">
        <f t="shared" si="3"/>
        <v/>
      </c>
      <c r="AE16" s="181" t="str">
        <f t="shared" si="4"/>
        <v/>
      </c>
      <c r="AH16" s="191"/>
      <c r="CF16" s="139"/>
      <c r="CG16" s="138"/>
    </row>
    <row r="17" spans="1:85" ht="21.75" customHeight="1">
      <c r="A17" s="171" t="e">
        <f>VLOOKUP(D17,非表示_活動量と単位!$D$8:$E$75,2,FALSE)</f>
        <v>#N/A</v>
      </c>
      <c r="B17" s="327"/>
      <c r="C17" s="549"/>
      <c r="D17" s="550"/>
      <c r="E17" s="318"/>
      <c r="F17" s="487" t="str">
        <f t="shared" si="5"/>
        <v/>
      </c>
      <c r="G17" s="485" t="str">
        <f t="shared" si="6"/>
        <v/>
      </c>
      <c r="H17" s="310" t="str">
        <f t="shared" si="12"/>
        <v/>
      </c>
      <c r="I17" s="547" t="str">
        <f t="shared" si="7"/>
        <v/>
      </c>
      <c r="J17" s="312" t="str">
        <f t="shared" si="8"/>
        <v/>
      </c>
      <c r="K17" s="548" t="str">
        <f t="shared" si="9"/>
        <v/>
      </c>
      <c r="L17" s="551" t="str">
        <f t="shared" si="13"/>
        <v/>
      </c>
      <c r="M17" s="129"/>
      <c r="N17" s="366" t="str">
        <f t="shared" si="2"/>
        <v/>
      </c>
      <c r="O17" s="373"/>
      <c r="P17" s="368"/>
      <c r="Q17" s="374"/>
      <c r="R17" s="375"/>
      <c r="S17" s="375"/>
      <c r="T17" s="376"/>
      <c r="U17" s="376"/>
      <c r="V17" s="376"/>
      <c r="W17" s="376"/>
      <c r="X17" s="376"/>
      <c r="Y17" s="376"/>
      <c r="Z17" s="376"/>
      <c r="AA17" s="376"/>
      <c r="AB17" s="377"/>
      <c r="AC17" s="372"/>
      <c r="AD17" s="175" t="str">
        <f t="shared" si="3"/>
        <v/>
      </c>
      <c r="AE17" s="181" t="str">
        <f t="shared" si="4"/>
        <v/>
      </c>
      <c r="AH17" s="192"/>
      <c r="CF17" s="139"/>
      <c r="CG17" s="138"/>
    </row>
    <row r="18" spans="1:85" ht="21.75" customHeight="1">
      <c r="A18" s="171" t="e">
        <f>VLOOKUP(D18,非表示_活動量と単位!$D$8:$E$75,2,FALSE)</f>
        <v>#N/A</v>
      </c>
      <c r="B18" s="327"/>
      <c r="C18" s="549"/>
      <c r="D18" s="550"/>
      <c r="E18" s="318"/>
      <c r="F18" s="487" t="str">
        <f t="shared" si="5"/>
        <v/>
      </c>
      <c r="G18" s="485" t="str">
        <f t="shared" si="6"/>
        <v/>
      </c>
      <c r="H18" s="310" t="str">
        <f t="shared" si="12"/>
        <v/>
      </c>
      <c r="I18" s="547" t="str">
        <f t="shared" si="7"/>
        <v/>
      </c>
      <c r="J18" s="312" t="str">
        <f t="shared" si="8"/>
        <v/>
      </c>
      <c r="K18" s="548" t="str">
        <f t="shared" si="9"/>
        <v/>
      </c>
      <c r="L18" s="551" t="str">
        <f t="shared" si="13"/>
        <v/>
      </c>
      <c r="M18" s="129"/>
      <c r="N18" s="366" t="str">
        <f t="shared" si="2"/>
        <v/>
      </c>
      <c r="O18" s="373"/>
      <c r="P18" s="368"/>
      <c r="Q18" s="374"/>
      <c r="R18" s="375"/>
      <c r="S18" s="375"/>
      <c r="T18" s="376"/>
      <c r="U18" s="376"/>
      <c r="V18" s="376"/>
      <c r="W18" s="376"/>
      <c r="X18" s="376"/>
      <c r="Y18" s="376"/>
      <c r="Z18" s="376"/>
      <c r="AA18" s="376"/>
      <c r="AB18" s="377"/>
      <c r="AC18" s="372"/>
      <c r="AD18" s="175" t="str">
        <f t="shared" si="3"/>
        <v/>
      </c>
      <c r="AE18" s="181" t="str">
        <f t="shared" si="4"/>
        <v/>
      </c>
      <c r="AH18" s="191"/>
      <c r="CF18" s="139"/>
      <c r="CG18" s="138"/>
    </row>
    <row r="19" spans="1:85" ht="21.75" customHeight="1">
      <c r="A19" s="171" t="e">
        <f>VLOOKUP(D19,非表示_活動量と単位!$D$8:$E$75,2,FALSE)</f>
        <v>#N/A</v>
      </c>
      <c r="B19" s="327"/>
      <c r="C19" s="549"/>
      <c r="D19" s="550"/>
      <c r="E19" s="318"/>
      <c r="F19" s="487" t="str">
        <f t="shared" si="5"/>
        <v/>
      </c>
      <c r="G19" s="485" t="str">
        <f t="shared" si="6"/>
        <v/>
      </c>
      <c r="H19" s="310" t="str">
        <f t="shared" si="12"/>
        <v/>
      </c>
      <c r="I19" s="547" t="str">
        <f t="shared" si="7"/>
        <v/>
      </c>
      <c r="J19" s="312" t="str">
        <f t="shared" si="8"/>
        <v/>
      </c>
      <c r="K19" s="548" t="str">
        <f t="shared" si="9"/>
        <v/>
      </c>
      <c r="L19" s="551" t="str">
        <f t="shared" si="13"/>
        <v/>
      </c>
      <c r="M19" s="129"/>
      <c r="N19" s="366" t="str">
        <f t="shared" si="2"/>
        <v/>
      </c>
      <c r="O19" s="373"/>
      <c r="P19" s="368"/>
      <c r="Q19" s="374"/>
      <c r="R19" s="375"/>
      <c r="S19" s="375"/>
      <c r="T19" s="376"/>
      <c r="U19" s="376"/>
      <c r="V19" s="376"/>
      <c r="W19" s="376"/>
      <c r="X19" s="376"/>
      <c r="Y19" s="376"/>
      <c r="Z19" s="376"/>
      <c r="AA19" s="376"/>
      <c r="AB19" s="377"/>
      <c r="AC19" s="372"/>
      <c r="AD19" s="175" t="str">
        <f t="shared" si="3"/>
        <v/>
      </c>
      <c r="AE19" s="181" t="str">
        <f t="shared" si="4"/>
        <v/>
      </c>
      <c r="AH19" s="192"/>
      <c r="CF19" s="139"/>
      <c r="CG19" s="138"/>
    </row>
    <row r="20" spans="1:85" ht="21.75" customHeight="1">
      <c r="A20" s="171" t="e">
        <f>VLOOKUP(D20,非表示_活動量と単位!$D$8:$E$75,2,FALSE)</f>
        <v>#N/A</v>
      </c>
      <c r="B20" s="327"/>
      <c r="C20" s="549"/>
      <c r="D20" s="550"/>
      <c r="E20" s="318"/>
      <c r="F20" s="487" t="str">
        <f t="shared" si="5"/>
        <v/>
      </c>
      <c r="G20" s="485" t="str">
        <f t="shared" si="6"/>
        <v/>
      </c>
      <c r="H20" s="310" t="str">
        <f t="shared" si="12"/>
        <v/>
      </c>
      <c r="I20" s="547" t="str">
        <f t="shared" si="7"/>
        <v/>
      </c>
      <c r="J20" s="312" t="str">
        <f t="shared" si="8"/>
        <v/>
      </c>
      <c r="K20" s="548" t="str">
        <f t="shared" si="9"/>
        <v/>
      </c>
      <c r="L20" s="551" t="str">
        <f t="shared" si="13"/>
        <v/>
      </c>
      <c r="M20" s="129"/>
      <c r="N20" s="366" t="str">
        <f t="shared" si="2"/>
        <v/>
      </c>
      <c r="O20" s="373"/>
      <c r="P20" s="368"/>
      <c r="Q20" s="374"/>
      <c r="R20" s="375"/>
      <c r="S20" s="375"/>
      <c r="T20" s="376"/>
      <c r="U20" s="376"/>
      <c r="V20" s="376"/>
      <c r="W20" s="376"/>
      <c r="X20" s="376"/>
      <c r="Y20" s="376"/>
      <c r="Z20" s="376"/>
      <c r="AA20" s="376"/>
      <c r="AB20" s="377"/>
      <c r="AC20" s="372"/>
      <c r="AD20" s="175" t="str">
        <f t="shared" si="3"/>
        <v/>
      </c>
      <c r="AE20" s="181" t="str">
        <f t="shared" si="4"/>
        <v/>
      </c>
      <c r="AH20" s="191"/>
      <c r="CF20" s="139"/>
      <c r="CG20" s="138"/>
    </row>
    <row r="21" spans="1:85" ht="21.75" customHeight="1" thickBot="1">
      <c r="A21" s="171" t="e">
        <f>VLOOKUP(D21,非表示_活動量と単位!$D$8:$E$75,2,FALSE)</f>
        <v>#N/A</v>
      </c>
      <c r="B21" s="327"/>
      <c r="C21" s="483"/>
      <c r="D21" s="552"/>
      <c r="E21" s="318"/>
      <c r="F21" s="487" t="str">
        <f t="shared" si="5"/>
        <v/>
      </c>
      <c r="G21" s="485" t="str">
        <f t="shared" si="6"/>
        <v/>
      </c>
      <c r="H21" s="553" t="str">
        <f t="shared" si="12"/>
        <v/>
      </c>
      <c r="I21" s="554" t="str">
        <f t="shared" si="7"/>
        <v/>
      </c>
      <c r="J21" s="555" t="str">
        <f t="shared" si="8"/>
        <v/>
      </c>
      <c r="K21" s="556" t="str">
        <f t="shared" si="9"/>
        <v/>
      </c>
      <c r="L21" s="557" t="str">
        <f>IF($D21="","",IF($A21=0,F21*H21*J21,F21*J21))</f>
        <v/>
      </c>
      <c r="M21" s="558"/>
      <c r="N21" s="378" t="str">
        <f t="shared" si="2"/>
        <v/>
      </c>
      <c r="O21" s="379"/>
      <c r="P21" s="380"/>
      <c r="Q21" s="381"/>
      <c r="R21" s="382"/>
      <c r="S21" s="382"/>
      <c r="T21" s="383"/>
      <c r="U21" s="383"/>
      <c r="V21" s="383"/>
      <c r="W21" s="383"/>
      <c r="X21" s="383"/>
      <c r="Y21" s="383"/>
      <c r="Z21" s="383"/>
      <c r="AA21" s="383"/>
      <c r="AB21" s="384"/>
      <c r="AC21" s="385"/>
      <c r="AD21" s="177" t="str">
        <f t="shared" si="3"/>
        <v/>
      </c>
      <c r="AE21" s="409" t="str">
        <f t="shared" si="4"/>
        <v/>
      </c>
      <c r="AH21" s="192"/>
      <c r="CF21" s="139"/>
      <c r="CG21" s="138"/>
    </row>
    <row r="22" spans="1:85" ht="21.75" customHeight="1">
      <c r="A22" s="171">
        <f t="shared" ref="A22:A30" si="14">IF($H22="",1,0)</f>
        <v>1</v>
      </c>
      <c r="B22" s="327"/>
      <c r="C22" s="559"/>
      <c r="D22" s="560" t="s">
        <v>493</v>
      </c>
      <c r="E22" s="317"/>
      <c r="F22" s="492" t="str">
        <f t="shared" si="5"/>
        <v/>
      </c>
      <c r="G22" s="561"/>
      <c r="H22" s="562"/>
      <c r="I22" s="561"/>
      <c r="J22" s="563"/>
      <c r="K22" s="561"/>
      <c r="L22" s="564" t="str">
        <f>IF($C22="","",IF($A22=0,F22*H22*J22,F22*J22))</f>
        <v/>
      </c>
      <c r="M22" s="565"/>
      <c r="N22" s="386"/>
      <c r="O22" s="387"/>
      <c r="P22" s="388"/>
      <c r="Q22" s="389"/>
      <c r="R22" s="390"/>
      <c r="S22" s="390"/>
      <c r="T22" s="391"/>
      <c r="U22" s="391"/>
      <c r="V22" s="391"/>
      <c r="W22" s="391"/>
      <c r="X22" s="391"/>
      <c r="Y22" s="391"/>
      <c r="Z22" s="391"/>
      <c r="AA22" s="391"/>
      <c r="AB22" s="392"/>
      <c r="AC22" s="393"/>
      <c r="AD22" s="179" t="str">
        <f t="shared" si="3"/>
        <v>---</v>
      </c>
      <c r="AE22" s="180" t="str">
        <f t="shared" si="4"/>
        <v>---</v>
      </c>
      <c r="AH22" s="192"/>
      <c r="CF22" s="139"/>
      <c r="CG22" s="138"/>
    </row>
    <row r="23" spans="1:85" ht="21.75" customHeight="1">
      <c r="A23" s="171">
        <f t="shared" si="14"/>
        <v>1</v>
      </c>
      <c r="B23" s="327"/>
      <c r="C23" s="549"/>
      <c r="D23" s="550" t="s">
        <v>493</v>
      </c>
      <c r="E23" s="318"/>
      <c r="F23" s="487" t="str">
        <f t="shared" si="5"/>
        <v/>
      </c>
      <c r="G23" s="566"/>
      <c r="H23" s="567"/>
      <c r="I23" s="566"/>
      <c r="J23" s="568"/>
      <c r="K23" s="566"/>
      <c r="L23" s="551" t="str">
        <f t="shared" ref="L23:L31" si="15">IF($C23="","",IF($A23=0,F23*H23*J23,F23*J23))</f>
        <v/>
      </c>
      <c r="M23" s="129"/>
      <c r="N23" s="394"/>
      <c r="O23" s="373"/>
      <c r="P23" s="368"/>
      <c r="Q23" s="374"/>
      <c r="R23" s="375"/>
      <c r="S23" s="375"/>
      <c r="T23" s="376"/>
      <c r="U23" s="376"/>
      <c r="V23" s="376"/>
      <c r="W23" s="376"/>
      <c r="X23" s="376"/>
      <c r="Y23" s="376"/>
      <c r="Z23" s="376"/>
      <c r="AA23" s="376"/>
      <c r="AB23" s="377"/>
      <c r="AC23" s="372"/>
      <c r="AD23" s="175" t="str">
        <f t="shared" si="3"/>
        <v>---</v>
      </c>
      <c r="AE23" s="181" t="str">
        <f t="shared" ref="AE23:AE26" si="16">IF($D23="","",IF(AD23="---","---",IF(OR($D23="系統電力",$D23="産業用蒸気",$D23="温水",$D23="冷水",$D23="蒸気（産業用以外）"),F23*VLOOKUP($D23,GJ換算係数,2,FALSE),F23*H23)))</f>
        <v>---</v>
      </c>
      <c r="AH23" s="136"/>
      <c r="CF23" s="139"/>
      <c r="CG23" s="138"/>
    </row>
    <row r="24" spans="1:85" ht="21.75" customHeight="1">
      <c r="A24" s="171">
        <f t="shared" si="14"/>
        <v>1</v>
      </c>
      <c r="B24" s="327"/>
      <c r="C24" s="549"/>
      <c r="D24" s="550" t="s">
        <v>493</v>
      </c>
      <c r="E24" s="318"/>
      <c r="F24" s="487" t="str">
        <f t="shared" si="5"/>
        <v/>
      </c>
      <c r="G24" s="566"/>
      <c r="H24" s="567"/>
      <c r="I24" s="566"/>
      <c r="J24" s="568"/>
      <c r="K24" s="566"/>
      <c r="L24" s="551" t="str">
        <f t="shared" si="15"/>
        <v/>
      </c>
      <c r="M24" s="129"/>
      <c r="N24" s="394"/>
      <c r="O24" s="373"/>
      <c r="P24" s="368"/>
      <c r="Q24" s="374"/>
      <c r="R24" s="375"/>
      <c r="S24" s="375"/>
      <c r="T24" s="376"/>
      <c r="U24" s="376"/>
      <c r="V24" s="376"/>
      <c r="W24" s="376"/>
      <c r="X24" s="376"/>
      <c r="Y24" s="376"/>
      <c r="Z24" s="376"/>
      <c r="AA24" s="376"/>
      <c r="AB24" s="377"/>
      <c r="AC24" s="372"/>
      <c r="AD24" s="175" t="str">
        <f t="shared" si="3"/>
        <v>---</v>
      </c>
      <c r="AE24" s="181" t="str">
        <f t="shared" si="16"/>
        <v>---</v>
      </c>
      <c r="CF24" s="139"/>
      <c r="CG24" s="138"/>
    </row>
    <row r="25" spans="1:85" ht="21.75" customHeight="1">
      <c r="A25" s="171">
        <f t="shared" si="14"/>
        <v>1</v>
      </c>
      <c r="B25" s="327"/>
      <c r="C25" s="549"/>
      <c r="D25" s="550" t="s">
        <v>493</v>
      </c>
      <c r="E25" s="318"/>
      <c r="F25" s="487" t="str">
        <f t="shared" si="5"/>
        <v/>
      </c>
      <c r="G25" s="566"/>
      <c r="H25" s="567"/>
      <c r="I25" s="566"/>
      <c r="J25" s="568"/>
      <c r="K25" s="566"/>
      <c r="L25" s="551" t="str">
        <f t="shared" si="15"/>
        <v/>
      </c>
      <c r="M25" s="129"/>
      <c r="N25" s="394"/>
      <c r="O25" s="373"/>
      <c r="P25" s="368"/>
      <c r="Q25" s="374"/>
      <c r="R25" s="375"/>
      <c r="S25" s="375"/>
      <c r="T25" s="376"/>
      <c r="U25" s="376"/>
      <c r="V25" s="376"/>
      <c r="W25" s="376"/>
      <c r="X25" s="376"/>
      <c r="Y25" s="376"/>
      <c r="Z25" s="376"/>
      <c r="AA25" s="376"/>
      <c r="AB25" s="377"/>
      <c r="AC25" s="372"/>
      <c r="AD25" s="175" t="str">
        <f t="shared" si="3"/>
        <v>---</v>
      </c>
      <c r="AE25" s="181" t="str">
        <f t="shared" si="16"/>
        <v>---</v>
      </c>
      <c r="CF25" s="139"/>
      <c r="CG25" s="138"/>
    </row>
    <row r="26" spans="1:85" ht="21.75" customHeight="1">
      <c r="A26" s="171">
        <f t="shared" si="14"/>
        <v>1</v>
      </c>
      <c r="B26" s="327"/>
      <c r="C26" s="549"/>
      <c r="D26" s="550" t="s">
        <v>493</v>
      </c>
      <c r="E26" s="318"/>
      <c r="F26" s="487" t="str">
        <f t="shared" si="5"/>
        <v/>
      </c>
      <c r="G26" s="566"/>
      <c r="H26" s="567"/>
      <c r="I26" s="566"/>
      <c r="J26" s="568"/>
      <c r="K26" s="566"/>
      <c r="L26" s="551" t="str">
        <f t="shared" si="15"/>
        <v/>
      </c>
      <c r="M26" s="129"/>
      <c r="N26" s="394"/>
      <c r="O26" s="373"/>
      <c r="P26" s="368"/>
      <c r="Q26" s="374"/>
      <c r="R26" s="375"/>
      <c r="S26" s="375"/>
      <c r="T26" s="376"/>
      <c r="U26" s="376"/>
      <c r="V26" s="376"/>
      <c r="W26" s="376"/>
      <c r="X26" s="376"/>
      <c r="Y26" s="376"/>
      <c r="Z26" s="376"/>
      <c r="AA26" s="376"/>
      <c r="AB26" s="377"/>
      <c r="AC26" s="372"/>
      <c r="AD26" s="175" t="str">
        <f t="shared" si="3"/>
        <v>---</v>
      </c>
      <c r="AE26" s="181" t="str">
        <f t="shared" si="16"/>
        <v>---</v>
      </c>
      <c r="CF26" s="139"/>
      <c r="CG26" s="138"/>
    </row>
    <row r="27" spans="1:85" ht="21.75" customHeight="1">
      <c r="A27" s="171">
        <f t="shared" si="14"/>
        <v>1</v>
      </c>
      <c r="B27" s="327"/>
      <c r="C27" s="549"/>
      <c r="D27" s="550" t="s">
        <v>493</v>
      </c>
      <c r="E27" s="318"/>
      <c r="F27" s="487" t="str">
        <f t="shared" si="5"/>
        <v/>
      </c>
      <c r="G27" s="566"/>
      <c r="H27" s="567"/>
      <c r="I27" s="566"/>
      <c r="J27" s="568"/>
      <c r="K27" s="566"/>
      <c r="L27" s="551" t="str">
        <f t="shared" si="15"/>
        <v/>
      </c>
      <c r="M27" s="129"/>
      <c r="N27" s="394"/>
      <c r="O27" s="373"/>
      <c r="P27" s="368"/>
      <c r="Q27" s="374"/>
      <c r="R27" s="375"/>
      <c r="S27" s="375"/>
      <c r="T27" s="376"/>
      <c r="U27" s="376"/>
      <c r="V27" s="376"/>
      <c r="W27" s="376"/>
      <c r="X27" s="376"/>
      <c r="Y27" s="376"/>
      <c r="Z27" s="376"/>
      <c r="AA27" s="376"/>
      <c r="AB27" s="377"/>
      <c r="AC27" s="372"/>
      <c r="AD27" s="175" t="str">
        <f t="shared" si="3"/>
        <v>---</v>
      </c>
      <c r="AE27" s="181" t="str">
        <f t="shared" si="4"/>
        <v>---</v>
      </c>
      <c r="CF27" s="139"/>
      <c r="CG27" s="138"/>
    </row>
    <row r="28" spans="1:85" ht="21.75" customHeight="1">
      <c r="A28" s="171">
        <f t="shared" si="14"/>
        <v>1</v>
      </c>
      <c r="B28" s="327"/>
      <c r="C28" s="549"/>
      <c r="D28" s="550" t="s">
        <v>493</v>
      </c>
      <c r="E28" s="318"/>
      <c r="F28" s="487" t="str">
        <f t="shared" si="5"/>
        <v/>
      </c>
      <c r="G28" s="566"/>
      <c r="H28" s="567"/>
      <c r="I28" s="566"/>
      <c r="J28" s="568"/>
      <c r="K28" s="566"/>
      <c r="L28" s="551" t="str">
        <f t="shared" si="15"/>
        <v/>
      </c>
      <c r="M28" s="129"/>
      <c r="N28" s="394"/>
      <c r="O28" s="373"/>
      <c r="P28" s="368"/>
      <c r="Q28" s="374"/>
      <c r="R28" s="375"/>
      <c r="S28" s="375"/>
      <c r="T28" s="376"/>
      <c r="U28" s="376"/>
      <c r="V28" s="376"/>
      <c r="W28" s="376"/>
      <c r="X28" s="376"/>
      <c r="Y28" s="376"/>
      <c r="Z28" s="376"/>
      <c r="AA28" s="376"/>
      <c r="AB28" s="377"/>
      <c r="AC28" s="372"/>
      <c r="AD28" s="175" t="str">
        <f t="shared" si="3"/>
        <v>---</v>
      </c>
      <c r="AE28" s="181" t="str">
        <f t="shared" ref="AE28" si="17">IF($D28="","",IF(AD28="---","---",IF(OR($D28="系統電力",$D28="産業用蒸気",$D28="温水",$D28="冷水",$D28="蒸気（産業用以外）"),F28*VLOOKUP($D28,GJ換算係数,2,FALSE),F28*H28)))</f>
        <v>---</v>
      </c>
      <c r="CF28" s="139"/>
      <c r="CG28" s="138"/>
    </row>
    <row r="29" spans="1:85" ht="21.75" customHeight="1">
      <c r="A29" s="171">
        <f t="shared" si="14"/>
        <v>1</v>
      </c>
      <c r="B29" s="327"/>
      <c r="C29" s="549"/>
      <c r="D29" s="550" t="s">
        <v>493</v>
      </c>
      <c r="E29" s="318"/>
      <c r="F29" s="487" t="str">
        <f t="shared" si="5"/>
        <v/>
      </c>
      <c r="G29" s="566"/>
      <c r="H29" s="567"/>
      <c r="I29" s="566"/>
      <c r="J29" s="568"/>
      <c r="K29" s="566"/>
      <c r="L29" s="551" t="str">
        <f t="shared" si="15"/>
        <v/>
      </c>
      <c r="M29" s="129"/>
      <c r="N29" s="394"/>
      <c r="O29" s="373"/>
      <c r="P29" s="368"/>
      <c r="Q29" s="374"/>
      <c r="R29" s="375"/>
      <c r="S29" s="375"/>
      <c r="T29" s="376"/>
      <c r="U29" s="376"/>
      <c r="V29" s="376"/>
      <c r="W29" s="376"/>
      <c r="X29" s="376"/>
      <c r="Y29" s="376"/>
      <c r="Z29" s="376"/>
      <c r="AA29" s="376"/>
      <c r="AB29" s="377"/>
      <c r="AC29" s="372"/>
      <c r="AD29" s="175" t="str">
        <f t="shared" si="3"/>
        <v>---</v>
      </c>
      <c r="AE29" s="181" t="str">
        <f t="shared" ref="AE29" si="18">IF($D29="","",IF(AD29="---","---",IF(OR($D29="系統電力",$D29="産業用蒸気",$D29="温水",$D29="冷水",$D29="蒸気（産業用以外）"),F29*VLOOKUP($D29,GJ換算係数,2,FALSE),F29*H29)))</f>
        <v>---</v>
      </c>
      <c r="CF29" s="139"/>
      <c r="CG29" s="138"/>
    </row>
    <row r="30" spans="1:85" ht="21.75" customHeight="1">
      <c r="A30" s="171">
        <f t="shared" si="14"/>
        <v>1</v>
      </c>
      <c r="B30" s="327"/>
      <c r="C30" s="549"/>
      <c r="D30" s="550" t="s">
        <v>493</v>
      </c>
      <c r="E30" s="318"/>
      <c r="F30" s="487" t="str">
        <f t="shared" si="5"/>
        <v/>
      </c>
      <c r="G30" s="566"/>
      <c r="H30" s="567"/>
      <c r="I30" s="566"/>
      <c r="J30" s="568"/>
      <c r="K30" s="566"/>
      <c r="L30" s="551" t="str">
        <f t="shared" si="15"/>
        <v/>
      </c>
      <c r="M30" s="129"/>
      <c r="N30" s="394"/>
      <c r="O30" s="373"/>
      <c r="P30" s="368"/>
      <c r="Q30" s="374"/>
      <c r="R30" s="375"/>
      <c r="S30" s="375"/>
      <c r="T30" s="376"/>
      <c r="U30" s="376"/>
      <c r="V30" s="376"/>
      <c r="W30" s="376"/>
      <c r="X30" s="376"/>
      <c r="Y30" s="376"/>
      <c r="Z30" s="376"/>
      <c r="AA30" s="376"/>
      <c r="AB30" s="377"/>
      <c r="AC30" s="372"/>
      <c r="AD30" s="175" t="str">
        <f t="shared" si="3"/>
        <v>---</v>
      </c>
      <c r="AE30" s="181" t="str">
        <f t="shared" si="4"/>
        <v>---</v>
      </c>
      <c r="CF30" s="139"/>
      <c r="CG30" s="138"/>
    </row>
    <row r="31" spans="1:85" ht="21.75" customHeight="1" thickBot="1">
      <c r="A31" s="171">
        <f t="shared" ref="A31" si="19">IF($H31="",1,0)</f>
        <v>1</v>
      </c>
      <c r="B31" s="327"/>
      <c r="C31" s="500"/>
      <c r="D31" s="569" t="s">
        <v>493</v>
      </c>
      <c r="E31" s="502"/>
      <c r="F31" s="503" t="str">
        <f t="shared" si="5"/>
        <v/>
      </c>
      <c r="G31" s="570"/>
      <c r="H31" s="571"/>
      <c r="I31" s="570"/>
      <c r="J31" s="572"/>
      <c r="K31" s="570"/>
      <c r="L31" s="573" t="str">
        <f t="shared" si="15"/>
        <v/>
      </c>
      <c r="M31" s="130"/>
      <c r="N31" s="395"/>
      <c r="O31" s="396"/>
      <c r="P31" s="397"/>
      <c r="Q31" s="398"/>
      <c r="R31" s="399"/>
      <c r="S31" s="399"/>
      <c r="T31" s="400"/>
      <c r="U31" s="400"/>
      <c r="V31" s="400"/>
      <c r="W31" s="400"/>
      <c r="X31" s="400"/>
      <c r="Y31" s="400"/>
      <c r="Z31" s="400"/>
      <c r="AA31" s="400"/>
      <c r="AB31" s="401"/>
      <c r="AC31" s="402"/>
      <c r="AD31" s="182" t="str">
        <f t="shared" si="3"/>
        <v>---</v>
      </c>
      <c r="AE31" s="183" t="str">
        <f t="shared" si="4"/>
        <v>---</v>
      </c>
      <c r="CF31" s="139"/>
      <c r="CG31" s="138"/>
    </row>
    <row r="32" spans="1:85" ht="28.2" customHeight="1" thickBot="1">
      <c r="A32" s="170"/>
      <c r="B32" s="147"/>
      <c r="C32" s="147"/>
      <c r="D32" s="147"/>
      <c r="E32" s="147"/>
      <c r="J32" s="861" t="s">
        <v>605</v>
      </c>
      <c r="K32" s="862"/>
      <c r="L32" s="509">
        <f>INT(SUM($L$7:$L$31)+SUM($L$48:$L$102))</f>
        <v>5772</v>
      </c>
      <c r="M32" s="184"/>
      <c r="N32" s="149"/>
      <c r="O32" s="149"/>
      <c r="P32" s="149"/>
      <c r="Q32" s="149"/>
      <c r="R32" s="149"/>
      <c r="S32" s="149"/>
      <c r="AD32" s="131" t="s">
        <v>630</v>
      </c>
      <c r="AE32" s="410">
        <f>SUM($AE$7:$AE$31)+SUM($AE$48:$AE$102)</f>
        <v>75808.399999999994</v>
      </c>
      <c r="CF32" s="139"/>
      <c r="CG32" s="138"/>
    </row>
    <row r="33" spans="1:85" ht="33" hidden="1" customHeight="1" thickBot="1">
      <c r="A33" s="170"/>
      <c r="B33" s="147"/>
      <c r="C33" s="147"/>
      <c r="D33" s="147"/>
      <c r="E33" s="147"/>
      <c r="J33" s="856" t="s">
        <v>629</v>
      </c>
      <c r="K33" s="857"/>
      <c r="L33" s="410">
        <f>SUMIFS(L7:L31,AD7:AD31,"対象")+SUMIFS(L48:L102,AD48:AD102,"対象")</f>
        <v>4873.7308000000003</v>
      </c>
      <c r="M33" s="184"/>
      <c r="N33" s="149"/>
      <c r="O33" s="149"/>
      <c r="P33" s="149"/>
      <c r="Q33" s="149"/>
      <c r="R33" s="149"/>
      <c r="S33" s="149"/>
      <c r="AD33" s="132" t="s">
        <v>738</v>
      </c>
      <c r="AE33" s="234">
        <f>IFERROR(L33/AE32,"---")</f>
        <v>6.4290115607241419E-2</v>
      </c>
      <c r="CF33" s="139"/>
      <c r="CG33" s="138"/>
    </row>
    <row r="34" spans="1:85" ht="1.95" customHeight="1">
      <c r="A34" s="170"/>
      <c r="E34" s="152"/>
      <c r="K34" s="316"/>
      <c r="L34" s="148"/>
      <c r="M34" s="148"/>
      <c r="N34" s="149"/>
      <c r="O34" s="149"/>
      <c r="P34" s="149"/>
      <c r="Q34" s="149"/>
      <c r="R34" s="149"/>
      <c r="S34" s="149"/>
      <c r="CF34" s="139"/>
      <c r="CG34" s="138"/>
    </row>
    <row r="35" spans="1:85" ht="13.95" customHeight="1">
      <c r="B35" s="211" t="s">
        <v>825</v>
      </c>
      <c r="C35" s="404" t="s">
        <v>998</v>
      </c>
      <c r="D35" s="405"/>
      <c r="E35" s="405"/>
      <c r="K35" s="316"/>
      <c r="L35" s="148"/>
      <c r="M35" s="148"/>
      <c r="N35" s="149"/>
      <c r="O35" s="123"/>
      <c r="P35" s="123"/>
      <c r="Q35" s="123"/>
      <c r="R35" s="149"/>
      <c r="S35" s="149"/>
      <c r="CF35" s="139"/>
      <c r="CG35" s="138"/>
    </row>
    <row r="36" spans="1:85" ht="14.7" customHeight="1">
      <c r="B36" s="211" t="s">
        <v>432</v>
      </c>
      <c r="C36" s="337" t="s">
        <v>730</v>
      </c>
      <c r="D36" s="405"/>
      <c r="E36" s="405"/>
      <c r="O36" s="123"/>
      <c r="P36" s="123"/>
      <c r="Q36" s="123"/>
      <c r="CF36" s="140"/>
      <c r="CG36" s="138"/>
    </row>
    <row r="37" spans="1:85" ht="14.7" customHeight="1">
      <c r="B37" s="212"/>
      <c r="C37" s="406" t="s">
        <v>731</v>
      </c>
      <c r="D37" s="405"/>
      <c r="E37" s="405"/>
      <c r="O37" s="123"/>
      <c r="P37" s="123"/>
      <c r="Q37" s="123"/>
      <c r="CF37" s="141"/>
      <c r="CG37" s="138"/>
    </row>
    <row r="38" spans="1:85" ht="14.7" customHeight="1">
      <c r="B38" s="212"/>
      <c r="C38" s="328" t="s">
        <v>744</v>
      </c>
      <c r="D38" s="328"/>
      <c r="E38" s="328"/>
      <c r="O38" s="123"/>
      <c r="P38" s="123"/>
      <c r="Q38" s="123"/>
      <c r="CF38" s="141"/>
      <c r="CG38" s="138"/>
    </row>
    <row r="39" spans="1:85" ht="14.7" customHeight="1">
      <c r="B39" s="211"/>
      <c r="C39" s="406" t="s">
        <v>732</v>
      </c>
      <c r="D39" s="407"/>
      <c r="E39" s="407"/>
      <c r="O39" s="123"/>
      <c r="P39" s="123"/>
      <c r="Q39" s="123"/>
      <c r="CF39" s="141"/>
      <c r="CG39" s="138"/>
    </row>
    <row r="40" spans="1:85" ht="14.7" customHeight="1">
      <c r="B40" s="211"/>
      <c r="C40" s="328" t="s">
        <v>737</v>
      </c>
      <c r="D40" s="328"/>
      <c r="E40" s="328"/>
      <c r="O40" s="123"/>
      <c r="P40" s="123"/>
      <c r="Q40" s="123"/>
      <c r="CF40" s="141"/>
      <c r="CG40" s="138"/>
    </row>
    <row r="41" spans="1:85" ht="14.7" customHeight="1">
      <c r="B41" s="213" t="s">
        <v>433</v>
      </c>
      <c r="C41" s="328" t="s">
        <v>606</v>
      </c>
      <c r="D41" s="328"/>
      <c r="E41" s="328"/>
      <c r="O41" s="123"/>
      <c r="P41" s="123"/>
      <c r="Q41" s="123"/>
      <c r="CF41" s="141"/>
      <c r="CG41" s="138"/>
    </row>
    <row r="42" spans="1:85" ht="14.7" customHeight="1">
      <c r="B42" s="213" t="s">
        <v>434</v>
      </c>
      <c r="C42" s="411" t="s">
        <v>703</v>
      </c>
      <c r="D42" s="328"/>
      <c r="E42" s="328"/>
      <c r="O42" s="123"/>
      <c r="P42" s="123"/>
      <c r="Q42" s="123"/>
      <c r="CF42" s="141"/>
      <c r="CG42" s="138"/>
    </row>
    <row r="43" spans="1:85" ht="12" customHeight="1">
      <c r="B43" s="153"/>
      <c r="O43" s="123"/>
      <c r="P43" s="123"/>
      <c r="Q43" s="123"/>
      <c r="CF43" s="141"/>
      <c r="CG43" s="138"/>
    </row>
    <row r="44" spans="1:85" ht="12" customHeight="1" thickBot="1">
      <c r="F44" s="123"/>
      <c r="N44" s="149"/>
      <c r="O44" s="123"/>
      <c r="P44" s="123"/>
      <c r="Q44" s="123"/>
      <c r="CF44" s="141"/>
      <c r="CG44" s="138"/>
    </row>
    <row r="45" spans="1:85" ht="18" customHeight="1">
      <c r="B45" s="788"/>
      <c r="C45" s="843" t="s">
        <v>602</v>
      </c>
      <c r="D45" s="846" t="s">
        <v>439</v>
      </c>
      <c r="E45" s="853" t="s">
        <v>833</v>
      </c>
      <c r="F45" s="849" t="s">
        <v>834</v>
      </c>
      <c r="G45" s="830"/>
      <c r="H45" s="849" t="s">
        <v>441</v>
      </c>
      <c r="I45" s="850"/>
      <c r="J45" s="830" t="s">
        <v>512</v>
      </c>
      <c r="K45" s="830"/>
      <c r="L45" s="832" t="s">
        <v>688</v>
      </c>
      <c r="M45" s="835" t="s">
        <v>557</v>
      </c>
      <c r="N45" s="838" t="s">
        <v>600</v>
      </c>
      <c r="O45" s="840" t="s">
        <v>603</v>
      </c>
      <c r="P45" s="816" t="s">
        <v>707</v>
      </c>
      <c r="Q45" s="816"/>
      <c r="R45" s="816"/>
      <c r="S45" s="816"/>
      <c r="T45" s="816"/>
      <c r="U45" s="816"/>
      <c r="V45" s="816"/>
      <c r="W45" s="816"/>
      <c r="X45" s="816"/>
      <c r="Y45" s="816"/>
      <c r="Z45" s="816"/>
      <c r="AA45" s="816"/>
      <c r="AB45" s="818" t="s">
        <v>604</v>
      </c>
      <c r="AC45" s="821" t="s">
        <v>601</v>
      </c>
      <c r="AD45" s="824" t="s">
        <v>625</v>
      </c>
      <c r="AE45" s="825"/>
      <c r="CF45" s="141"/>
      <c r="CG45" s="138"/>
    </row>
    <row r="46" spans="1:85" ht="18" customHeight="1">
      <c r="B46" s="788"/>
      <c r="C46" s="844"/>
      <c r="D46" s="847"/>
      <c r="E46" s="854"/>
      <c r="F46" s="851"/>
      <c r="G46" s="831"/>
      <c r="H46" s="851"/>
      <c r="I46" s="852"/>
      <c r="J46" s="831"/>
      <c r="K46" s="831"/>
      <c r="L46" s="833"/>
      <c r="M46" s="836"/>
      <c r="N46" s="839"/>
      <c r="O46" s="841"/>
      <c r="P46" s="817"/>
      <c r="Q46" s="817"/>
      <c r="R46" s="817"/>
      <c r="S46" s="817"/>
      <c r="T46" s="817"/>
      <c r="U46" s="817"/>
      <c r="V46" s="817"/>
      <c r="W46" s="817"/>
      <c r="X46" s="817"/>
      <c r="Y46" s="817"/>
      <c r="Z46" s="817"/>
      <c r="AA46" s="817"/>
      <c r="AB46" s="819"/>
      <c r="AC46" s="822"/>
      <c r="AD46" s="826" t="s">
        <v>626</v>
      </c>
      <c r="AE46" s="828" t="s">
        <v>608</v>
      </c>
      <c r="CF46" s="141"/>
      <c r="CG46" s="138"/>
    </row>
    <row r="47" spans="1:85" ht="18" customHeight="1" thickBot="1">
      <c r="B47" s="788"/>
      <c r="C47" s="845"/>
      <c r="D47" s="848"/>
      <c r="E47" s="855"/>
      <c r="F47" s="353" t="s">
        <v>510</v>
      </c>
      <c r="G47" s="354" t="s">
        <v>511</v>
      </c>
      <c r="H47" s="355" t="s">
        <v>556</v>
      </c>
      <c r="I47" s="356" t="s">
        <v>529</v>
      </c>
      <c r="J47" s="357" t="s">
        <v>556</v>
      </c>
      <c r="K47" s="358" t="s">
        <v>529</v>
      </c>
      <c r="L47" s="834"/>
      <c r="M47" s="837"/>
      <c r="N47" s="413" t="s">
        <v>599</v>
      </c>
      <c r="O47" s="842"/>
      <c r="P47" s="359" t="s">
        <v>513</v>
      </c>
      <c r="Q47" s="359" t="s">
        <v>514</v>
      </c>
      <c r="R47" s="359" t="s">
        <v>515</v>
      </c>
      <c r="S47" s="359" t="s">
        <v>516</v>
      </c>
      <c r="T47" s="359" t="s">
        <v>517</v>
      </c>
      <c r="U47" s="359" t="s">
        <v>518</v>
      </c>
      <c r="V47" s="359" t="s">
        <v>519</v>
      </c>
      <c r="W47" s="359" t="s">
        <v>520</v>
      </c>
      <c r="X47" s="359" t="s">
        <v>521</v>
      </c>
      <c r="Y47" s="359" t="s">
        <v>522</v>
      </c>
      <c r="Z47" s="359" t="s">
        <v>523</v>
      </c>
      <c r="AA47" s="359" t="s">
        <v>524</v>
      </c>
      <c r="AB47" s="820"/>
      <c r="AC47" s="823"/>
      <c r="AD47" s="827"/>
      <c r="AE47" s="829"/>
      <c r="CF47" s="141"/>
      <c r="CG47" s="138"/>
    </row>
    <row r="48" spans="1:85" ht="25.95" customHeight="1">
      <c r="A48" s="171" t="e">
        <f>VLOOKUP(D48,非表示_活動量と単位!$D$8:$E$75,2,FALSE)</f>
        <v>#N/A</v>
      </c>
      <c r="B48" s="216"/>
      <c r="C48" s="207"/>
      <c r="D48" s="69"/>
      <c r="E48" s="317"/>
      <c r="F48" s="492" t="str">
        <f>IF(E48="","",INT(E48))</f>
        <v/>
      </c>
      <c r="G48" s="485" t="str">
        <f t="shared" ref="G48:G102" si="20">IF($D48="","",VLOOKUP($D48,活動の種別と単位,4,FALSE))</f>
        <v/>
      </c>
      <c r="H48" s="310" t="str">
        <f t="shared" ref="H48:H102" si="21">IF($D48="","",IF(VLOOKUP($C48,モニタリングポイント,9,FALSE)="デフォルト値",VLOOKUP($D48,デフォルト値,4,FALSE),""))</f>
        <v/>
      </c>
      <c r="I48" s="547" t="str">
        <f t="shared" ref="I48:I102" si="22">IF($D48="","",VLOOKUP($D48,活動の種別と単位,5,FALSE))</f>
        <v/>
      </c>
      <c r="J48" s="312" t="str">
        <f t="shared" ref="J48:J102" si="23">IF($D48="","",IF(VLOOKUP($C48,モニタリングポイント,11,FALSE)="デフォルト値",VLOOKUP($D48,デフォルト値,5,FALSE),""))</f>
        <v/>
      </c>
      <c r="K48" s="548" t="str">
        <f t="shared" ref="K48:K102" si="24">IF($D48="","",VLOOKUP($D48,活動の種別と単位,6,FALSE))</f>
        <v/>
      </c>
      <c r="L48" s="551" t="str">
        <f t="shared" ref="L48" si="25">IF($D48="","",IF($A48=0,F48*H48*J48,F48*J48))</f>
        <v/>
      </c>
      <c r="M48" s="128"/>
      <c r="N48" s="513" t="str">
        <f t="shared" ref="N48:N102" si="26">IF($D48="","",VLOOKUP($D48,活動の種別と単位,3,FALSE))</f>
        <v/>
      </c>
      <c r="O48" s="514"/>
      <c r="P48" s="515"/>
      <c r="Q48" s="363"/>
      <c r="R48" s="363"/>
      <c r="S48" s="363"/>
      <c r="T48" s="363"/>
      <c r="U48" s="363"/>
      <c r="V48" s="363"/>
      <c r="W48" s="363"/>
      <c r="X48" s="363"/>
      <c r="Y48" s="363"/>
      <c r="Z48" s="363"/>
      <c r="AA48" s="363"/>
      <c r="AB48" s="516"/>
      <c r="AC48" s="517"/>
      <c r="AD48" s="518" t="str">
        <f t="shared" ref="AD48:AD102" si="27">IF($D48="","",VLOOKUP($D48,活動の種別と単位,7,FALSE))</f>
        <v/>
      </c>
      <c r="AE48" s="519" t="str">
        <f t="shared" ref="AE48:AE101" si="28">IF($D48="","",IF(AD48="---","---",IF(OR($D48="系統電力",$D48="産業用蒸気",$D48="温水",$D48="冷水",$D48="蒸気（産業用以外）"),F48*VLOOKUP($D48,GJ換算係数,2,FALSE),F48*H48)))</f>
        <v/>
      </c>
      <c r="CF48" s="141"/>
      <c r="CG48" s="138"/>
    </row>
    <row r="49" spans="1:85" ht="25.95" customHeight="1">
      <c r="A49" s="171" t="e">
        <f>VLOOKUP(D49,非表示_活動量と単位!$D$8:$E$75,2,FALSE)</f>
        <v>#N/A</v>
      </c>
      <c r="B49" s="216"/>
      <c r="C49" s="208"/>
      <c r="D49" s="70"/>
      <c r="E49" s="318"/>
      <c r="F49" s="487" t="str">
        <f t="shared" ref="F49:F102" si="29">IF(E49="","",INT(E49))</f>
        <v/>
      </c>
      <c r="G49" s="485" t="str">
        <f t="shared" si="20"/>
        <v/>
      </c>
      <c r="H49" s="310" t="str">
        <f t="shared" si="21"/>
        <v/>
      </c>
      <c r="I49" s="547" t="str">
        <f t="shared" si="22"/>
        <v/>
      </c>
      <c r="J49" s="312" t="str">
        <f t="shared" si="23"/>
        <v/>
      </c>
      <c r="K49" s="548" t="str">
        <f t="shared" si="24"/>
        <v/>
      </c>
      <c r="L49" s="551" t="str">
        <f t="shared" ref="L49:L102" si="30">IF($D49="","",IF($A49=0,F49*H49*J49,F49*J49))</f>
        <v/>
      </c>
      <c r="M49" s="129"/>
      <c r="N49" s="520" t="str">
        <f t="shared" si="26"/>
        <v/>
      </c>
      <c r="O49" s="521"/>
      <c r="P49" s="522"/>
      <c r="Q49" s="523"/>
      <c r="R49" s="524"/>
      <c r="S49" s="524"/>
      <c r="T49" s="524"/>
      <c r="U49" s="524"/>
      <c r="V49" s="524"/>
      <c r="W49" s="524"/>
      <c r="X49" s="524"/>
      <c r="Y49" s="524"/>
      <c r="Z49" s="524"/>
      <c r="AA49" s="524"/>
      <c r="AB49" s="525"/>
      <c r="AC49" s="526"/>
      <c r="AD49" s="527" t="str">
        <f t="shared" si="27"/>
        <v/>
      </c>
      <c r="AE49" s="528" t="str">
        <f t="shared" si="28"/>
        <v/>
      </c>
      <c r="CF49" s="141"/>
      <c r="CG49" s="138"/>
    </row>
    <row r="50" spans="1:85" ht="25.95" customHeight="1">
      <c r="A50" s="171" t="e">
        <f>VLOOKUP(D50,非表示_活動量と単位!$D$8:$E$75,2,FALSE)</f>
        <v>#N/A</v>
      </c>
      <c r="B50" s="216"/>
      <c r="C50" s="208"/>
      <c r="D50" s="70"/>
      <c r="E50" s="318"/>
      <c r="F50" s="487" t="str">
        <f t="shared" si="29"/>
        <v/>
      </c>
      <c r="G50" s="485" t="str">
        <f t="shared" si="20"/>
        <v/>
      </c>
      <c r="H50" s="310" t="str">
        <f t="shared" si="21"/>
        <v/>
      </c>
      <c r="I50" s="547" t="str">
        <f t="shared" si="22"/>
        <v/>
      </c>
      <c r="J50" s="312" t="str">
        <f t="shared" si="23"/>
        <v/>
      </c>
      <c r="K50" s="548" t="str">
        <f t="shared" si="24"/>
        <v/>
      </c>
      <c r="L50" s="551" t="str">
        <f t="shared" si="30"/>
        <v/>
      </c>
      <c r="M50" s="129"/>
      <c r="N50" s="520" t="str">
        <f t="shared" si="26"/>
        <v/>
      </c>
      <c r="O50" s="521"/>
      <c r="P50" s="522"/>
      <c r="Q50" s="523"/>
      <c r="R50" s="524"/>
      <c r="S50" s="524"/>
      <c r="T50" s="524"/>
      <c r="U50" s="524"/>
      <c r="V50" s="524"/>
      <c r="W50" s="524"/>
      <c r="X50" s="524"/>
      <c r="Y50" s="524"/>
      <c r="Z50" s="524"/>
      <c r="AA50" s="524"/>
      <c r="AB50" s="525"/>
      <c r="AC50" s="526"/>
      <c r="AD50" s="527" t="str">
        <f t="shared" si="27"/>
        <v/>
      </c>
      <c r="AE50" s="528" t="str">
        <f t="shared" si="28"/>
        <v/>
      </c>
      <c r="CF50" s="141"/>
      <c r="CG50" s="138"/>
    </row>
    <row r="51" spans="1:85" ht="25.95" customHeight="1">
      <c r="A51" s="171" t="e">
        <f>VLOOKUP(D51,非表示_活動量と単位!$D$8:$E$75,2,FALSE)</f>
        <v>#N/A</v>
      </c>
      <c r="B51" s="216"/>
      <c r="C51" s="208"/>
      <c r="D51" s="70"/>
      <c r="E51" s="318"/>
      <c r="F51" s="487" t="str">
        <f t="shared" si="29"/>
        <v/>
      </c>
      <c r="G51" s="485" t="str">
        <f t="shared" si="20"/>
        <v/>
      </c>
      <c r="H51" s="310" t="str">
        <f t="shared" si="21"/>
        <v/>
      </c>
      <c r="I51" s="547" t="str">
        <f t="shared" si="22"/>
        <v/>
      </c>
      <c r="J51" s="312" t="str">
        <f t="shared" si="23"/>
        <v/>
      </c>
      <c r="K51" s="548" t="str">
        <f t="shared" si="24"/>
        <v/>
      </c>
      <c r="L51" s="551" t="str">
        <f t="shared" si="30"/>
        <v/>
      </c>
      <c r="M51" s="129"/>
      <c r="N51" s="520" t="str">
        <f t="shared" si="26"/>
        <v/>
      </c>
      <c r="O51" s="521"/>
      <c r="P51" s="522"/>
      <c r="Q51" s="523"/>
      <c r="R51" s="524"/>
      <c r="S51" s="524"/>
      <c r="T51" s="524"/>
      <c r="U51" s="524"/>
      <c r="V51" s="524"/>
      <c r="W51" s="524"/>
      <c r="X51" s="524"/>
      <c r="Y51" s="524"/>
      <c r="Z51" s="524"/>
      <c r="AA51" s="524"/>
      <c r="AB51" s="525"/>
      <c r="AC51" s="526"/>
      <c r="AD51" s="527" t="str">
        <f t="shared" si="27"/>
        <v/>
      </c>
      <c r="AE51" s="528" t="str">
        <f t="shared" si="28"/>
        <v/>
      </c>
      <c r="CF51" s="141"/>
      <c r="CG51" s="138"/>
    </row>
    <row r="52" spans="1:85" ht="25.95" hidden="1" customHeight="1">
      <c r="A52" s="171" t="e">
        <f>VLOOKUP(D52,非表示_活動量と単位!$D$8:$E$75,2,FALSE)</f>
        <v>#N/A</v>
      </c>
      <c r="B52" s="216"/>
      <c r="C52" s="208"/>
      <c r="D52" s="70"/>
      <c r="E52" s="318"/>
      <c r="F52" s="487" t="str">
        <f t="shared" si="29"/>
        <v/>
      </c>
      <c r="G52" s="485" t="str">
        <f t="shared" si="20"/>
        <v/>
      </c>
      <c r="H52" s="310" t="str">
        <f t="shared" si="21"/>
        <v/>
      </c>
      <c r="I52" s="547" t="str">
        <f t="shared" si="22"/>
        <v/>
      </c>
      <c r="J52" s="312" t="str">
        <f t="shared" si="23"/>
        <v/>
      </c>
      <c r="K52" s="548" t="str">
        <f t="shared" si="24"/>
        <v/>
      </c>
      <c r="L52" s="551" t="str">
        <f t="shared" si="30"/>
        <v/>
      </c>
      <c r="M52" s="129"/>
      <c r="N52" s="520" t="str">
        <f t="shared" si="26"/>
        <v/>
      </c>
      <c r="O52" s="521"/>
      <c r="P52" s="522"/>
      <c r="Q52" s="523"/>
      <c r="R52" s="524"/>
      <c r="S52" s="524"/>
      <c r="T52" s="524"/>
      <c r="U52" s="524"/>
      <c r="V52" s="524"/>
      <c r="W52" s="524"/>
      <c r="X52" s="524"/>
      <c r="Y52" s="524"/>
      <c r="Z52" s="524"/>
      <c r="AA52" s="524"/>
      <c r="AB52" s="525"/>
      <c r="AC52" s="526"/>
      <c r="AD52" s="527" t="str">
        <f t="shared" si="27"/>
        <v/>
      </c>
      <c r="AE52" s="528" t="str">
        <f t="shared" si="28"/>
        <v/>
      </c>
      <c r="CF52" s="141"/>
      <c r="CG52" s="138"/>
    </row>
    <row r="53" spans="1:85" ht="25.95" customHeight="1">
      <c r="A53" s="171" t="e">
        <f>VLOOKUP(D53,非表示_活動量と単位!$D$8:$E$75,2,FALSE)</f>
        <v>#N/A</v>
      </c>
      <c r="B53" s="216"/>
      <c r="C53" s="208"/>
      <c r="D53" s="70"/>
      <c r="E53" s="318"/>
      <c r="F53" s="487" t="str">
        <f t="shared" si="29"/>
        <v/>
      </c>
      <c r="G53" s="485" t="str">
        <f t="shared" si="20"/>
        <v/>
      </c>
      <c r="H53" s="310" t="str">
        <f t="shared" si="21"/>
        <v/>
      </c>
      <c r="I53" s="547" t="str">
        <f t="shared" si="22"/>
        <v/>
      </c>
      <c r="J53" s="312" t="str">
        <f t="shared" si="23"/>
        <v/>
      </c>
      <c r="K53" s="548" t="str">
        <f t="shared" si="24"/>
        <v/>
      </c>
      <c r="L53" s="551" t="str">
        <f t="shared" si="30"/>
        <v/>
      </c>
      <c r="M53" s="129"/>
      <c r="N53" s="520" t="str">
        <f t="shared" si="26"/>
        <v/>
      </c>
      <c r="O53" s="521"/>
      <c r="P53" s="522"/>
      <c r="Q53" s="523"/>
      <c r="R53" s="524"/>
      <c r="S53" s="524"/>
      <c r="T53" s="524"/>
      <c r="U53" s="524"/>
      <c r="V53" s="524"/>
      <c r="W53" s="524"/>
      <c r="X53" s="524"/>
      <c r="Y53" s="524"/>
      <c r="Z53" s="524"/>
      <c r="AA53" s="524"/>
      <c r="AB53" s="525"/>
      <c r="AC53" s="526"/>
      <c r="AD53" s="527" t="str">
        <f t="shared" si="27"/>
        <v/>
      </c>
      <c r="AE53" s="528" t="str">
        <f t="shared" si="28"/>
        <v/>
      </c>
      <c r="CF53" s="141"/>
      <c r="CG53" s="138"/>
    </row>
    <row r="54" spans="1:85" ht="25.95" customHeight="1">
      <c r="A54" s="171" t="e">
        <f>VLOOKUP(D54,非表示_活動量と単位!$D$8:$E$75,2,FALSE)</f>
        <v>#N/A</v>
      </c>
      <c r="B54" s="216"/>
      <c r="C54" s="208"/>
      <c r="D54" s="70"/>
      <c r="E54" s="318"/>
      <c r="F54" s="487" t="str">
        <f t="shared" si="29"/>
        <v/>
      </c>
      <c r="G54" s="485" t="str">
        <f t="shared" si="20"/>
        <v/>
      </c>
      <c r="H54" s="310" t="str">
        <f t="shared" si="21"/>
        <v/>
      </c>
      <c r="I54" s="547" t="str">
        <f t="shared" si="22"/>
        <v/>
      </c>
      <c r="J54" s="312" t="str">
        <f t="shared" si="23"/>
        <v/>
      </c>
      <c r="K54" s="548" t="str">
        <f t="shared" si="24"/>
        <v/>
      </c>
      <c r="L54" s="551" t="str">
        <f t="shared" si="30"/>
        <v/>
      </c>
      <c r="M54" s="129"/>
      <c r="N54" s="520" t="str">
        <f t="shared" si="26"/>
        <v/>
      </c>
      <c r="O54" s="529"/>
      <c r="P54" s="522"/>
      <c r="Q54" s="374"/>
      <c r="R54" s="375"/>
      <c r="S54" s="375"/>
      <c r="T54" s="376"/>
      <c r="U54" s="376"/>
      <c r="V54" s="376"/>
      <c r="W54" s="376"/>
      <c r="X54" s="376"/>
      <c r="Y54" s="376"/>
      <c r="Z54" s="376"/>
      <c r="AA54" s="376"/>
      <c r="AB54" s="530"/>
      <c r="AC54" s="526"/>
      <c r="AD54" s="527" t="str">
        <f t="shared" si="27"/>
        <v/>
      </c>
      <c r="AE54" s="528" t="str">
        <f t="shared" si="28"/>
        <v/>
      </c>
      <c r="CF54" s="141"/>
      <c r="CG54" s="138"/>
    </row>
    <row r="55" spans="1:85" ht="25.95" customHeight="1">
      <c r="A55" s="171" t="e">
        <f>VLOOKUP(D55,非表示_活動量と単位!$D$8:$E$75,2,FALSE)</f>
        <v>#N/A</v>
      </c>
      <c r="B55" s="216"/>
      <c r="C55" s="208"/>
      <c r="D55" s="70"/>
      <c r="E55" s="318"/>
      <c r="F55" s="487" t="str">
        <f t="shared" si="29"/>
        <v/>
      </c>
      <c r="G55" s="485" t="str">
        <f t="shared" si="20"/>
        <v/>
      </c>
      <c r="H55" s="310" t="str">
        <f t="shared" si="21"/>
        <v/>
      </c>
      <c r="I55" s="547" t="str">
        <f t="shared" si="22"/>
        <v/>
      </c>
      <c r="J55" s="312" t="str">
        <f t="shared" si="23"/>
        <v/>
      </c>
      <c r="K55" s="548" t="str">
        <f t="shared" si="24"/>
        <v/>
      </c>
      <c r="L55" s="551" t="str">
        <f t="shared" si="30"/>
        <v/>
      </c>
      <c r="M55" s="129"/>
      <c r="N55" s="520" t="str">
        <f t="shared" si="26"/>
        <v/>
      </c>
      <c r="O55" s="529"/>
      <c r="P55" s="522"/>
      <c r="Q55" s="374"/>
      <c r="R55" s="375"/>
      <c r="S55" s="375"/>
      <c r="T55" s="376"/>
      <c r="U55" s="376"/>
      <c r="V55" s="376"/>
      <c r="W55" s="376"/>
      <c r="X55" s="376"/>
      <c r="Y55" s="376"/>
      <c r="Z55" s="376"/>
      <c r="AA55" s="376"/>
      <c r="AB55" s="530"/>
      <c r="AC55" s="526"/>
      <c r="AD55" s="527" t="str">
        <f t="shared" si="27"/>
        <v/>
      </c>
      <c r="AE55" s="528" t="str">
        <f t="shared" si="28"/>
        <v/>
      </c>
      <c r="CF55" s="141"/>
      <c r="CG55" s="138"/>
    </row>
    <row r="56" spans="1:85" ht="25.95" customHeight="1">
      <c r="A56" s="171" t="e">
        <f>VLOOKUP(D56,非表示_活動量と単位!$D$8:$E$75,2,FALSE)</f>
        <v>#N/A</v>
      </c>
      <c r="B56" s="216"/>
      <c r="C56" s="208"/>
      <c r="D56" s="70"/>
      <c r="E56" s="318"/>
      <c r="F56" s="487" t="str">
        <f t="shared" si="29"/>
        <v/>
      </c>
      <c r="G56" s="485" t="str">
        <f t="shared" si="20"/>
        <v/>
      </c>
      <c r="H56" s="310" t="str">
        <f t="shared" si="21"/>
        <v/>
      </c>
      <c r="I56" s="547" t="str">
        <f t="shared" si="22"/>
        <v/>
      </c>
      <c r="J56" s="312" t="str">
        <f t="shared" si="23"/>
        <v/>
      </c>
      <c r="K56" s="548" t="str">
        <f t="shared" si="24"/>
        <v/>
      </c>
      <c r="L56" s="551" t="str">
        <f t="shared" si="30"/>
        <v/>
      </c>
      <c r="M56" s="129"/>
      <c r="N56" s="520" t="str">
        <f t="shared" si="26"/>
        <v/>
      </c>
      <c r="O56" s="529"/>
      <c r="P56" s="522"/>
      <c r="Q56" s="374"/>
      <c r="R56" s="375"/>
      <c r="S56" s="375"/>
      <c r="T56" s="376"/>
      <c r="U56" s="376"/>
      <c r="V56" s="376"/>
      <c r="W56" s="376"/>
      <c r="X56" s="376"/>
      <c r="Y56" s="376"/>
      <c r="Z56" s="376"/>
      <c r="AA56" s="376"/>
      <c r="AB56" s="530"/>
      <c r="AC56" s="526"/>
      <c r="AD56" s="527" t="str">
        <f t="shared" si="27"/>
        <v/>
      </c>
      <c r="AE56" s="528" t="str">
        <f t="shared" si="28"/>
        <v/>
      </c>
      <c r="CF56" s="141"/>
      <c r="CG56" s="138"/>
    </row>
    <row r="57" spans="1:85" ht="25.95" customHeight="1">
      <c r="A57" s="171" t="e">
        <f>VLOOKUP(D57,非表示_活動量と単位!$D$8:$E$75,2,FALSE)</f>
        <v>#N/A</v>
      </c>
      <c r="B57" s="216"/>
      <c r="C57" s="208"/>
      <c r="D57" s="70"/>
      <c r="E57" s="318"/>
      <c r="F57" s="487" t="str">
        <f t="shared" si="29"/>
        <v/>
      </c>
      <c r="G57" s="485" t="str">
        <f t="shared" si="20"/>
        <v/>
      </c>
      <c r="H57" s="310" t="str">
        <f t="shared" si="21"/>
        <v/>
      </c>
      <c r="I57" s="547" t="str">
        <f t="shared" si="22"/>
        <v/>
      </c>
      <c r="J57" s="312" t="str">
        <f t="shared" si="23"/>
        <v/>
      </c>
      <c r="K57" s="548" t="str">
        <f t="shared" si="24"/>
        <v/>
      </c>
      <c r="L57" s="551" t="str">
        <f t="shared" si="30"/>
        <v/>
      </c>
      <c r="M57" s="129"/>
      <c r="N57" s="520" t="str">
        <f t="shared" si="26"/>
        <v/>
      </c>
      <c r="O57" s="529"/>
      <c r="P57" s="522"/>
      <c r="Q57" s="374"/>
      <c r="R57" s="375"/>
      <c r="S57" s="375"/>
      <c r="T57" s="376"/>
      <c r="U57" s="376"/>
      <c r="V57" s="376"/>
      <c r="W57" s="376"/>
      <c r="X57" s="376"/>
      <c r="Y57" s="376"/>
      <c r="Z57" s="376"/>
      <c r="AA57" s="376"/>
      <c r="AB57" s="530"/>
      <c r="AC57" s="526"/>
      <c r="AD57" s="527" t="str">
        <f t="shared" si="27"/>
        <v/>
      </c>
      <c r="AE57" s="528" t="str">
        <f t="shared" si="28"/>
        <v/>
      </c>
      <c r="CF57" s="141"/>
      <c r="CG57" s="138"/>
    </row>
    <row r="58" spans="1:85" ht="25.95" customHeight="1">
      <c r="A58" s="171" t="e">
        <f>VLOOKUP(D58,非表示_活動量と単位!$D$8:$E$75,2,FALSE)</f>
        <v>#N/A</v>
      </c>
      <c r="B58" s="216"/>
      <c r="C58" s="208"/>
      <c r="D58" s="70"/>
      <c r="E58" s="318"/>
      <c r="F58" s="487" t="str">
        <f t="shared" si="29"/>
        <v/>
      </c>
      <c r="G58" s="485" t="str">
        <f t="shared" si="20"/>
        <v/>
      </c>
      <c r="H58" s="310" t="str">
        <f t="shared" si="21"/>
        <v/>
      </c>
      <c r="I58" s="547" t="str">
        <f t="shared" si="22"/>
        <v/>
      </c>
      <c r="J58" s="312" t="str">
        <f t="shared" si="23"/>
        <v/>
      </c>
      <c r="K58" s="548" t="str">
        <f t="shared" si="24"/>
        <v/>
      </c>
      <c r="L58" s="551" t="str">
        <f t="shared" si="30"/>
        <v/>
      </c>
      <c r="M58" s="129"/>
      <c r="N58" s="520" t="str">
        <f t="shared" si="26"/>
        <v/>
      </c>
      <c r="O58" s="529"/>
      <c r="P58" s="522"/>
      <c r="Q58" s="374"/>
      <c r="R58" s="375"/>
      <c r="S58" s="375"/>
      <c r="T58" s="376"/>
      <c r="U58" s="376"/>
      <c r="V58" s="376"/>
      <c r="W58" s="376"/>
      <c r="X58" s="376"/>
      <c r="Y58" s="376"/>
      <c r="Z58" s="376"/>
      <c r="AA58" s="376"/>
      <c r="AB58" s="530"/>
      <c r="AC58" s="526"/>
      <c r="AD58" s="527" t="str">
        <f t="shared" si="27"/>
        <v/>
      </c>
      <c r="AE58" s="528" t="str">
        <f t="shared" si="28"/>
        <v/>
      </c>
      <c r="CF58" s="141"/>
      <c r="CG58" s="138"/>
    </row>
    <row r="59" spans="1:85" ht="25.95" customHeight="1">
      <c r="A59" s="171" t="e">
        <f>VLOOKUP(D59,非表示_活動量と単位!$D$8:$E$75,2,FALSE)</f>
        <v>#N/A</v>
      </c>
      <c r="B59" s="216"/>
      <c r="C59" s="208"/>
      <c r="D59" s="70"/>
      <c r="E59" s="318"/>
      <c r="F59" s="487" t="str">
        <f t="shared" si="29"/>
        <v/>
      </c>
      <c r="G59" s="485" t="str">
        <f t="shared" si="20"/>
        <v/>
      </c>
      <c r="H59" s="310" t="str">
        <f t="shared" si="21"/>
        <v/>
      </c>
      <c r="I59" s="547" t="str">
        <f t="shared" si="22"/>
        <v/>
      </c>
      <c r="J59" s="312" t="str">
        <f t="shared" si="23"/>
        <v/>
      </c>
      <c r="K59" s="548" t="str">
        <f t="shared" si="24"/>
        <v/>
      </c>
      <c r="L59" s="551" t="str">
        <f t="shared" si="30"/>
        <v/>
      </c>
      <c r="M59" s="129"/>
      <c r="N59" s="520" t="str">
        <f t="shared" si="26"/>
        <v/>
      </c>
      <c r="O59" s="521"/>
      <c r="P59" s="522"/>
      <c r="Q59" s="523"/>
      <c r="R59" s="524"/>
      <c r="S59" s="524"/>
      <c r="T59" s="524"/>
      <c r="U59" s="524"/>
      <c r="V59" s="524"/>
      <c r="W59" s="524"/>
      <c r="X59" s="524"/>
      <c r="Y59" s="524"/>
      <c r="Z59" s="524"/>
      <c r="AA59" s="524"/>
      <c r="AB59" s="525"/>
      <c r="AC59" s="526"/>
      <c r="AD59" s="527" t="str">
        <f t="shared" si="27"/>
        <v/>
      </c>
      <c r="AE59" s="528" t="str">
        <f t="shared" ref="AE59:AE80" si="31">IF($D59="","",IF(AD59="---","---",IF(OR($D59="系統電力",$D59="産業用蒸気",$D59="温水",$D59="冷水",$D59="蒸気（産業用以外）"),F59*VLOOKUP($D59,GJ換算係数,2,FALSE),F59*H59)))</f>
        <v/>
      </c>
      <c r="CF59" s="141"/>
      <c r="CG59" s="138"/>
    </row>
    <row r="60" spans="1:85" ht="25.95" customHeight="1">
      <c r="A60" s="171" t="e">
        <f>VLOOKUP(D60,非表示_活動量と単位!$D$8:$E$75,2,FALSE)</f>
        <v>#N/A</v>
      </c>
      <c r="B60" s="216"/>
      <c r="C60" s="208"/>
      <c r="D60" s="70"/>
      <c r="E60" s="318"/>
      <c r="F60" s="487" t="str">
        <f t="shared" si="29"/>
        <v/>
      </c>
      <c r="G60" s="485" t="str">
        <f t="shared" si="20"/>
        <v/>
      </c>
      <c r="H60" s="310" t="str">
        <f t="shared" si="21"/>
        <v/>
      </c>
      <c r="I60" s="547" t="str">
        <f t="shared" si="22"/>
        <v/>
      </c>
      <c r="J60" s="312" t="str">
        <f t="shared" si="23"/>
        <v/>
      </c>
      <c r="K60" s="548" t="str">
        <f t="shared" si="24"/>
        <v/>
      </c>
      <c r="L60" s="551" t="str">
        <f t="shared" si="30"/>
        <v/>
      </c>
      <c r="M60" s="129"/>
      <c r="N60" s="520" t="str">
        <f t="shared" si="26"/>
        <v/>
      </c>
      <c r="O60" s="521"/>
      <c r="P60" s="522"/>
      <c r="Q60" s="523"/>
      <c r="R60" s="524"/>
      <c r="S60" s="524"/>
      <c r="T60" s="524"/>
      <c r="U60" s="524"/>
      <c r="V60" s="524"/>
      <c r="W60" s="524"/>
      <c r="X60" s="524"/>
      <c r="Y60" s="524"/>
      <c r="Z60" s="524"/>
      <c r="AA60" s="524"/>
      <c r="AB60" s="525"/>
      <c r="AC60" s="526"/>
      <c r="AD60" s="527" t="str">
        <f t="shared" si="27"/>
        <v/>
      </c>
      <c r="AE60" s="528" t="str">
        <f t="shared" si="31"/>
        <v/>
      </c>
      <c r="CF60" s="141"/>
      <c r="CG60" s="138"/>
    </row>
    <row r="61" spans="1:85" ht="25.95" customHeight="1">
      <c r="A61" s="171" t="e">
        <f>VLOOKUP(D61,非表示_活動量と単位!$D$8:$E$75,2,FALSE)</f>
        <v>#N/A</v>
      </c>
      <c r="B61" s="216"/>
      <c r="C61" s="208"/>
      <c r="D61" s="70"/>
      <c r="E61" s="318"/>
      <c r="F61" s="487" t="str">
        <f t="shared" si="29"/>
        <v/>
      </c>
      <c r="G61" s="485" t="str">
        <f t="shared" si="20"/>
        <v/>
      </c>
      <c r="H61" s="310" t="str">
        <f t="shared" si="21"/>
        <v/>
      </c>
      <c r="I61" s="547" t="str">
        <f t="shared" si="22"/>
        <v/>
      </c>
      <c r="J61" s="312" t="str">
        <f t="shared" si="23"/>
        <v/>
      </c>
      <c r="K61" s="548" t="str">
        <f t="shared" si="24"/>
        <v/>
      </c>
      <c r="L61" s="551" t="str">
        <f t="shared" si="30"/>
        <v/>
      </c>
      <c r="M61" s="129"/>
      <c r="N61" s="520" t="str">
        <f t="shared" si="26"/>
        <v/>
      </c>
      <c r="O61" s="521"/>
      <c r="P61" s="522"/>
      <c r="Q61" s="523"/>
      <c r="R61" s="524"/>
      <c r="S61" s="524"/>
      <c r="T61" s="524"/>
      <c r="U61" s="524"/>
      <c r="V61" s="524"/>
      <c r="W61" s="524"/>
      <c r="X61" s="524"/>
      <c r="Y61" s="524"/>
      <c r="Z61" s="524"/>
      <c r="AA61" s="524"/>
      <c r="AB61" s="525"/>
      <c r="AC61" s="526"/>
      <c r="AD61" s="527" t="str">
        <f t="shared" si="27"/>
        <v/>
      </c>
      <c r="AE61" s="528" t="str">
        <f t="shared" si="31"/>
        <v/>
      </c>
      <c r="CF61" s="141"/>
      <c r="CG61" s="138"/>
    </row>
    <row r="62" spans="1:85" ht="25.95" customHeight="1">
      <c r="A62" s="171" t="e">
        <f>VLOOKUP(D62,非表示_活動量と単位!$D$8:$E$75,2,FALSE)</f>
        <v>#N/A</v>
      </c>
      <c r="B62" s="216"/>
      <c r="C62" s="208"/>
      <c r="D62" s="70"/>
      <c r="E62" s="318"/>
      <c r="F62" s="487" t="str">
        <f t="shared" si="29"/>
        <v/>
      </c>
      <c r="G62" s="485" t="str">
        <f t="shared" si="20"/>
        <v/>
      </c>
      <c r="H62" s="310" t="str">
        <f t="shared" si="21"/>
        <v/>
      </c>
      <c r="I62" s="547" t="str">
        <f t="shared" si="22"/>
        <v/>
      </c>
      <c r="J62" s="312" t="str">
        <f t="shared" si="23"/>
        <v/>
      </c>
      <c r="K62" s="548" t="str">
        <f t="shared" si="24"/>
        <v/>
      </c>
      <c r="L62" s="551" t="str">
        <f t="shared" si="30"/>
        <v/>
      </c>
      <c r="M62" s="129"/>
      <c r="N62" s="520" t="str">
        <f t="shared" si="26"/>
        <v/>
      </c>
      <c r="O62" s="521"/>
      <c r="P62" s="522"/>
      <c r="Q62" s="523"/>
      <c r="R62" s="524"/>
      <c r="S62" s="524"/>
      <c r="T62" s="524"/>
      <c r="U62" s="524"/>
      <c r="V62" s="524"/>
      <c r="W62" s="524"/>
      <c r="X62" s="524"/>
      <c r="Y62" s="524"/>
      <c r="Z62" s="524"/>
      <c r="AA62" s="524"/>
      <c r="AB62" s="525"/>
      <c r="AC62" s="526"/>
      <c r="AD62" s="527" t="str">
        <f t="shared" si="27"/>
        <v/>
      </c>
      <c r="AE62" s="528" t="str">
        <f t="shared" si="31"/>
        <v/>
      </c>
      <c r="CF62" s="141"/>
      <c r="CG62" s="138"/>
    </row>
    <row r="63" spans="1:85" ht="25.95" customHeight="1">
      <c r="A63" s="171" t="e">
        <f>VLOOKUP(D63,非表示_活動量と単位!$D$8:$E$75,2,FALSE)</f>
        <v>#N/A</v>
      </c>
      <c r="B63" s="216"/>
      <c r="C63" s="208"/>
      <c r="D63" s="70"/>
      <c r="E63" s="318"/>
      <c r="F63" s="487" t="str">
        <f t="shared" si="29"/>
        <v/>
      </c>
      <c r="G63" s="485" t="str">
        <f t="shared" si="20"/>
        <v/>
      </c>
      <c r="H63" s="310" t="str">
        <f t="shared" si="21"/>
        <v/>
      </c>
      <c r="I63" s="547" t="str">
        <f t="shared" si="22"/>
        <v/>
      </c>
      <c r="J63" s="312" t="str">
        <f t="shared" si="23"/>
        <v/>
      </c>
      <c r="K63" s="548" t="str">
        <f t="shared" si="24"/>
        <v/>
      </c>
      <c r="L63" s="551" t="str">
        <f t="shared" si="30"/>
        <v/>
      </c>
      <c r="M63" s="129"/>
      <c r="N63" s="520" t="str">
        <f t="shared" si="26"/>
        <v/>
      </c>
      <c r="O63" s="521"/>
      <c r="P63" s="522"/>
      <c r="Q63" s="523"/>
      <c r="R63" s="524"/>
      <c r="S63" s="524"/>
      <c r="T63" s="524"/>
      <c r="U63" s="524"/>
      <c r="V63" s="524"/>
      <c r="W63" s="524"/>
      <c r="X63" s="524"/>
      <c r="Y63" s="524"/>
      <c r="Z63" s="524"/>
      <c r="AA63" s="524"/>
      <c r="AB63" s="525"/>
      <c r="AC63" s="526"/>
      <c r="AD63" s="527" t="str">
        <f t="shared" si="27"/>
        <v/>
      </c>
      <c r="AE63" s="528" t="str">
        <f t="shared" si="31"/>
        <v/>
      </c>
      <c r="CF63" s="141"/>
      <c r="CG63" s="138"/>
    </row>
    <row r="64" spans="1:85" ht="25.95" hidden="1" customHeight="1">
      <c r="A64" s="171" t="e">
        <f>VLOOKUP(D64,非表示_活動量と単位!$D$8:$E$75,2,FALSE)</f>
        <v>#N/A</v>
      </c>
      <c r="B64" s="216"/>
      <c r="C64" s="208"/>
      <c r="D64" s="70"/>
      <c r="E64" s="318"/>
      <c r="F64" s="487" t="str">
        <f t="shared" si="29"/>
        <v/>
      </c>
      <c r="G64" s="485" t="str">
        <f t="shared" si="20"/>
        <v/>
      </c>
      <c r="H64" s="310" t="str">
        <f t="shared" si="21"/>
        <v/>
      </c>
      <c r="I64" s="547" t="str">
        <f t="shared" si="22"/>
        <v/>
      </c>
      <c r="J64" s="312" t="str">
        <f t="shared" si="23"/>
        <v/>
      </c>
      <c r="K64" s="548" t="str">
        <f t="shared" si="24"/>
        <v/>
      </c>
      <c r="L64" s="551" t="str">
        <f t="shared" si="30"/>
        <v/>
      </c>
      <c r="M64" s="129"/>
      <c r="N64" s="520" t="str">
        <f t="shared" si="26"/>
        <v/>
      </c>
      <c r="O64" s="521"/>
      <c r="P64" s="522"/>
      <c r="Q64" s="523"/>
      <c r="R64" s="524"/>
      <c r="S64" s="524"/>
      <c r="T64" s="524"/>
      <c r="U64" s="524"/>
      <c r="V64" s="524"/>
      <c r="W64" s="524"/>
      <c r="X64" s="524"/>
      <c r="Y64" s="524"/>
      <c r="Z64" s="524"/>
      <c r="AA64" s="524"/>
      <c r="AB64" s="525"/>
      <c r="AC64" s="526"/>
      <c r="AD64" s="527" t="str">
        <f t="shared" si="27"/>
        <v/>
      </c>
      <c r="AE64" s="528" t="str">
        <f t="shared" si="31"/>
        <v/>
      </c>
      <c r="CF64" s="141"/>
      <c r="CG64" s="138"/>
    </row>
    <row r="65" spans="1:85" ht="25.95" customHeight="1">
      <c r="A65" s="171" t="e">
        <f>VLOOKUP(D65,非表示_活動量と単位!$D$8:$E$75,2,FALSE)</f>
        <v>#N/A</v>
      </c>
      <c r="B65" s="216"/>
      <c r="C65" s="208"/>
      <c r="D65" s="70"/>
      <c r="E65" s="318"/>
      <c r="F65" s="487" t="str">
        <f t="shared" si="29"/>
        <v/>
      </c>
      <c r="G65" s="485" t="str">
        <f t="shared" si="20"/>
        <v/>
      </c>
      <c r="H65" s="310" t="str">
        <f t="shared" si="21"/>
        <v/>
      </c>
      <c r="I65" s="547" t="str">
        <f t="shared" si="22"/>
        <v/>
      </c>
      <c r="J65" s="312" t="str">
        <f t="shared" si="23"/>
        <v/>
      </c>
      <c r="K65" s="548" t="str">
        <f t="shared" si="24"/>
        <v/>
      </c>
      <c r="L65" s="551" t="str">
        <f t="shared" si="30"/>
        <v/>
      </c>
      <c r="M65" s="129"/>
      <c r="N65" s="520" t="str">
        <f t="shared" si="26"/>
        <v/>
      </c>
      <c r="O65" s="521"/>
      <c r="P65" s="522"/>
      <c r="Q65" s="523"/>
      <c r="R65" s="524"/>
      <c r="S65" s="524"/>
      <c r="T65" s="524"/>
      <c r="U65" s="524"/>
      <c r="V65" s="524"/>
      <c r="W65" s="524"/>
      <c r="X65" s="524"/>
      <c r="Y65" s="524"/>
      <c r="Z65" s="524"/>
      <c r="AA65" s="524"/>
      <c r="AB65" s="525"/>
      <c r="AC65" s="526"/>
      <c r="AD65" s="527" t="str">
        <f t="shared" si="27"/>
        <v/>
      </c>
      <c r="AE65" s="528" t="str">
        <f t="shared" si="31"/>
        <v/>
      </c>
      <c r="CF65" s="141"/>
      <c r="CG65" s="138"/>
    </row>
    <row r="66" spans="1:85" ht="25.95" customHeight="1">
      <c r="A66" s="171" t="e">
        <f>VLOOKUP(D66,非表示_活動量と単位!$D$8:$E$75,2,FALSE)</f>
        <v>#N/A</v>
      </c>
      <c r="B66" s="216"/>
      <c r="C66" s="208"/>
      <c r="D66" s="70"/>
      <c r="E66" s="318"/>
      <c r="F66" s="487" t="str">
        <f t="shared" si="29"/>
        <v/>
      </c>
      <c r="G66" s="485" t="str">
        <f t="shared" si="20"/>
        <v/>
      </c>
      <c r="H66" s="310" t="str">
        <f t="shared" si="21"/>
        <v/>
      </c>
      <c r="I66" s="547" t="str">
        <f t="shared" si="22"/>
        <v/>
      </c>
      <c r="J66" s="312" t="str">
        <f t="shared" si="23"/>
        <v/>
      </c>
      <c r="K66" s="548" t="str">
        <f t="shared" si="24"/>
        <v/>
      </c>
      <c r="L66" s="551" t="str">
        <f t="shared" si="30"/>
        <v/>
      </c>
      <c r="M66" s="129"/>
      <c r="N66" s="520" t="str">
        <f t="shared" si="26"/>
        <v/>
      </c>
      <c r="O66" s="529"/>
      <c r="P66" s="522"/>
      <c r="Q66" s="374"/>
      <c r="R66" s="375"/>
      <c r="S66" s="375"/>
      <c r="T66" s="376"/>
      <c r="U66" s="376"/>
      <c r="V66" s="376"/>
      <c r="W66" s="376"/>
      <c r="X66" s="376"/>
      <c r="Y66" s="376"/>
      <c r="Z66" s="376"/>
      <c r="AA66" s="376"/>
      <c r="AB66" s="530"/>
      <c r="AC66" s="526"/>
      <c r="AD66" s="527" t="str">
        <f t="shared" si="27"/>
        <v/>
      </c>
      <c r="AE66" s="528" t="str">
        <f t="shared" si="31"/>
        <v/>
      </c>
      <c r="CF66" s="141"/>
      <c r="CG66" s="138"/>
    </row>
    <row r="67" spans="1:85" ht="25.95" customHeight="1">
      <c r="A67" s="171" t="e">
        <f>VLOOKUP(D67,非表示_活動量と単位!$D$8:$E$75,2,FALSE)</f>
        <v>#N/A</v>
      </c>
      <c r="B67" s="216"/>
      <c r="C67" s="208"/>
      <c r="D67" s="70"/>
      <c r="E67" s="318"/>
      <c r="F67" s="487" t="str">
        <f t="shared" si="29"/>
        <v/>
      </c>
      <c r="G67" s="485" t="str">
        <f t="shared" si="20"/>
        <v/>
      </c>
      <c r="H67" s="310" t="str">
        <f t="shared" si="21"/>
        <v/>
      </c>
      <c r="I67" s="547" t="str">
        <f t="shared" si="22"/>
        <v/>
      </c>
      <c r="J67" s="312" t="str">
        <f t="shared" si="23"/>
        <v/>
      </c>
      <c r="K67" s="548" t="str">
        <f t="shared" si="24"/>
        <v/>
      </c>
      <c r="L67" s="551" t="str">
        <f t="shared" si="30"/>
        <v/>
      </c>
      <c r="M67" s="129"/>
      <c r="N67" s="520" t="str">
        <f t="shared" si="26"/>
        <v/>
      </c>
      <c r="O67" s="529"/>
      <c r="P67" s="522"/>
      <c r="Q67" s="374"/>
      <c r="R67" s="375"/>
      <c r="S67" s="375"/>
      <c r="T67" s="376"/>
      <c r="U67" s="376"/>
      <c r="V67" s="376"/>
      <c r="W67" s="376"/>
      <c r="X67" s="376"/>
      <c r="Y67" s="376"/>
      <c r="Z67" s="376"/>
      <c r="AA67" s="376"/>
      <c r="AB67" s="530"/>
      <c r="AC67" s="526"/>
      <c r="AD67" s="527" t="str">
        <f t="shared" si="27"/>
        <v/>
      </c>
      <c r="AE67" s="528" t="str">
        <f t="shared" si="31"/>
        <v/>
      </c>
      <c r="CF67" s="141"/>
      <c r="CG67" s="138"/>
    </row>
    <row r="68" spans="1:85" ht="25.95" customHeight="1">
      <c r="A68" s="171" t="e">
        <f>VLOOKUP(D68,非表示_活動量と単位!$D$8:$E$75,2,FALSE)</f>
        <v>#N/A</v>
      </c>
      <c r="B68" s="216"/>
      <c r="C68" s="208"/>
      <c r="D68" s="70"/>
      <c r="E68" s="318"/>
      <c r="F68" s="487" t="str">
        <f t="shared" si="29"/>
        <v/>
      </c>
      <c r="G68" s="485" t="str">
        <f t="shared" si="20"/>
        <v/>
      </c>
      <c r="H68" s="310" t="str">
        <f t="shared" si="21"/>
        <v/>
      </c>
      <c r="I68" s="547" t="str">
        <f t="shared" si="22"/>
        <v/>
      </c>
      <c r="J68" s="312" t="str">
        <f t="shared" si="23"/>
        <v/>
      </c>
      <c r="K68" s="548" t="str">
        <f t="shared" si="24"/>
        <v/>
      </c>
      <c r="L68" s="551" t="str">
        <f t="shared" si="30"/>
        <v/>
      </c>
      <c r="M68" s="129"/>
      <c r="N68" s="520" t="str">
        <f t="shared" si="26"/>
        <v/>
      </c>
      <c r="O68" s="529"/>
      <c r="P68" s="522"/>
      <c r="Q68" s="374"/>
      <c r="R68" s="375"/>
      <c r="S68" s="375"/>
      <c r="T68" s="376"/>
      <c r="U68" s="376"/>
      <c r="V68" s="376"/>
      <c r="W68" s="376"/>
      <c r="X68" s="376"/>
      <c r="Y68" s="376"/>
      <c r="Z68" s="376"/>
      <c r="AA68" s="376"/>
      <c r="AB68" s="530"/>
      <c r="AC68" s="526"/>
      <c r="AD68" s="527" t="str">
        <f t="shared" si="27"/>
        <v/>
      </c>
      <c r="AE68" s="528" t="str">
        <f t="shared" si="31"/>
        <v/>
      </c>
      <c r="CF68" s="141"/>
      <c r="CG68" s="138"/>
    </row>
    <row r="69" spans="1:85" ht="25.95" customHeight="1">
      <c r="A69" s="171" t="e">
        <f>VLOOKUP(D69,非表示_活動量と単位!$D$8:$E$75,2,FALSE)</f>
        <v>#N/A</v>
      </c>
      <c r="B69" s="216"/>
      <c r="C69" s="208"/>
      <c r="D69" s="70"/>
      <c r="E69" s="318"/>
      <c r="F69" s="487" t="str">
        <f t="shared" si="29"/>
        <v/>
      </c>
      <c r="G69" s="485" t="str">
        <f t="shared" si="20"/>
        <v/>
      </c>
      <c r="H69" s="310" t="str">
        <f t="shared" si="21"/>
        <v/>
      </c>
      <c r="I69" s="547" t="str">
        <f t="shared" si="22"/>
        <v/>
      </c>
      <c r="J69" s="312" t="str">
        <f t="shared" si="23"/>
        <v/>
      </c>
      <c r="K69" s="548" t="str">
        <f t="shared" si="24"/>
        <v/>
      </c>
      <c r="L69" s="551" t="str">
        <f t="shared" si="30"/>
        <v/>
      </c>
      <c r="M69" s="129"/>
      <c r="N69" s="520" t="str">
        <f t="shared" si="26"/>
        <v/>
      </c>
      <c r="O69" s="529"/>
      <c r="P69" s="522"/>
      <c r="Q69" s="374"/>
      <c r="R69" s="375"/>
      <c r="S69" s="375"/>
      <c r="T69" s="376"/>
      <c r="U69" s="376"/>
      <c r="V69" s="376"/>
      <c r="W69" s="376"/>
      <c r="X69" s="376"/>
      <c r="Y69" s="376"/>
      <c r="Z69" s="376"/>
      <c r="AA69" s="376"/>
      <c r="AB69" s="530"/>
      <c r="AC69" s="526"/>
      <c r="AD69" s="527" t="str">
        <f t="shared" si="27"/>
        <v/>
      </c>
      <c r="AE69" s="528" t="str">
        <f t="shared" si="31"/>
        <v/>
      </c>
      <c r="CF69" s="141"/>
      <c r="CG69" s="138"/>
    </row>
    <row r="70" spans="1:85" ht="25.95" customHeight="1">
      <c r="A70" s="171" t="e">
        <f>VLOOKUP(D70,非表示_活動量と単位!$D$8:$E$75,2,FALSE)</f>
        <v>#N/A</v>
      </c>
      <c r="B70" s="216"/>
      <c r="C70" s="208"/>
      <c r="D70" s="70"/>
      <c r="E70" s="318"/>
      <c r="F70" s="487" t="str">
        <f t="shared" si="29"/>
        <v/>
      </c>
      <c r="G70" s="485" t="str">
        <f t="shared" si="20"/>
        <v/>
      </c>
      <c r="H70" s="310" t="str">
        <f t="shared" si="21"/>
        <v/>
      </c>
      <c r="I70" s="547" t="str">
        <f t="shared" si="22"/>
        <v/>
      </c>
      <c r="J70" s="312" t="str">
        <f t="shared" si="23"/>
        <v/>
      </c>
      <c r="K70" s="548" t="str">
        <f t="shared" si="24"/>
        <v/>
      </c>
      <c r="L70" s="551" t="str">
        <f t="shared" si="30"/>
        <v/>
      </c>
      <c r="M70" s="129"/>
      <c r="N70" s="520" t="str">
        <f t="shared" si="26"/>
        <v/>
      </c>
      <c r="O70" s="529"/>
      <c r="P70" s="522"/>
      <c r="Q70" s="374"/>
      <c r="R70" s="375"/>
      <c r="S70" s="375"/>
      <c r="T70" s="376"/>
      <c r="U70" s="376"/>
      <c r="V70" s="376"/>
      <c r="W70" s="376"/>
      <c r="X70" s="376"/>
      <c r="Y70" s="376"/>
      <c r="Z70" s="376"/>
      <c r="AA70" s="376"/>
      <c r="AB70" s="530"/>
      <c r="AC70" s="526"/>
      <c r="AD70" s="527" t="str">
        <f t="shared" si="27"/>
        <v/>
      </c>
      <c r="AE70" s="528" t="str">
        <f t="shared" si="31"/>
        <v/>
      </c>
      <c r="CF70" s="141"/>
      <c r="CG70" s="138"/>
    </row>
    <row r="71" spans="1:85" ht="25.95" customHeight="1">
      <c r="A71" s="171" t="e">
        <f>VLOOKUP(D71,非表示_活動量と単位!$D$8:$E$75,2,FALSE)</f>
        <v>#N/A</v>
      </c>
      <c r="B71" s="216"/>
      <c r="C71" s="208"/>
      <c r="D71" s="70"/>
      <c r="E71" s="318"/>
      <c r="F71" s="487" t="str">
        <f t="shared" si="29"/>
        <v/>
      </c>
      <c r="G71" s="485" t="str">
        <f t="shared" si="20"/>
        <v/>
      </c>
      <c r="H71" s="310" t="str">
        <f t="shared" si="21"/>
        <v/>
      </c>
      <c r="I71" s="547" t="str">
        <f t="shared" si="22"/>
        <v/>
      </c>
      <c r="J71" s="312" t="str">
        <f t="shared" si="23"/>
        <v/>
      </c>
      <c r="K71" s="548" t="str">
        <f t="shared" si="24"/>
        <v/>
      </c>
      <c r="L71" s="551" t="str">
        <f t="shared" si="30"/>
        <v/>
      </c>
      <c r="M71" s="129"/>
      <c r="N71" s="520" t="str">
        <f t="shared" si="26"/>
        <v/>
      </c>
      <c r="O71" s="521"/>
      <c r="P71" s="522"/>
      <c r="Q71" s="523"/>
      <c r="R71" s="524"/>
      <c r="S71" s="524"/>
      <c r="T71" s="524"/>
      <c r="U71" s="524"/>
      <c r="V71" s="524"/>
      <c r="W71" s="524"/>
      <c r="X71" s="524"/>
      <c r="Y71" s="524"/>
      <c r="Z71" s="524"/>
      <c r="AA71" s="524"/>
      <c r="AB71" s="525"/>
      <c r="AC71" s="526"/>
      <c r="AD71" s="527" t="str">
        <f t="shared" si="27"/>
        <v/>
      </c>
      <c r="AE71" s="528" t="str">
        <f t="shared" ref="AE71:AE72" si="32">IF($D71="","",IF(AD71="---","---",IF(OR($D71="系統電力",$D71="産業用蒸気",$D71="温水",$D71="冷水",$D71="蒸気（産業用以外）"),F71*VLOOKUP($D71,GJ換算係数,2,FALSE),F71*H71)))</f>
        <v/>
      </c>
      <c r="CF71" s="141"/>
      <c r="CG71" s="138"/>
    </row>
    <row r="72" spans="1:85" ht="25.95" customHeight="1">
      <c r="A72" s="171" t="e">
        <f>VLOOKUP(D72,非表示_活動量と単位!$D$8:$E$75,2,FALSE)</f>
        <v>#N/A</v>
      </c>
      <c r="B72" s="216"/>
      <c r="C72" s="208"/>
      <c r="D72" s="70"/>
      <c r="E72" s="318"/>
      <c r="F72" s="487" t="str">
        <f t="shared" si="29"/>
        <v/>
      </c>
      <c r="G72" s="485" t="str">
        <f t="shared" si="20"/>
        <v/>
      </c>
      <c r="H72" s="310" t="str">
        <f t="shared" si="21"/>
        <v/>
      </c>
      <c r="I72" s="547" t="str">
        <f t="shared" si="22"/>
        <v/>
      </c>
      <c r="J72" s="312" t="str">
        <f t="shared" si="23"/>
        <v/>
      </c>
      <c r="K72" s="548" t="str">
        <f t="shared" si="24"/>
        <v/>
      </c>
      <c r="L72" s="551" t="str">
        <f t="shared" si="30"/>
        <v/>
      </c>
      <c r="M72" s="129"/>
      <c r="N72" s="520" t="str">
        <f t="shared" si="26"/>
        <v/>
      </c>
      <c r="O72" s="521"/>
      <c r="P72" s="522"/>
      <c r="Q72" s="523"/>
      <c r="R72" s="524"/>
      <c r="S72" s="524"/>
      <c r="T72" s="524"/>
      <c r="U72" s="524"/>
      <c r="V72" s="524"/>
      <c r="W72" s="524"/>
      <c r="X72" s="524"/>
      <c r="Y72" s="524"/>
      <c r="Z72" s="524"/>
      <c r="AA72" s="524"/>
      <c r="AB72" s="525"/>
      <c r="AC72" s="526"/>
      <c r="AD72" s="527" t="str">
        <f t="shared" si="27"/>
        <v/>
      </c>
      <c r="AE72" s="528" t="str">
        <f t="shared" si="32"/>
        <v/>
      </c>
      <c r="CF72" s="141"/>
      <c r="CG72" s="138"/>
    </row>
    <row r="73" spans="1:85" ht="25.95" customHeight="1">
      <c r="A73" s="171" t="e">
        <f>VLOOKUP(D73,非表示_活動量と単位!$D$8:$E$75,2,FALSE)</f>
        <v>#N/A</v>
      </c>
      <c r="B73" s="216"/>
      <c r="C73" s="208"/>
      <c r="D73" s="70"/>
      <c r="E73" s="318"/>
      <c r="F73" s="487" t="str">
        <f t="shared" si="29"/>
        <v/>
      </c>
      <c r="G73" s="485" t="str">
        <f t="shared" si="20"/>
        <v/>
      </c>
      <c r="H73" s="310" t="str">
        <f t="shared" si="21"/>
        <v/>
      </c>
      <c r="I73" s="547" t="str">
        <f t="shared" si="22"/>
        <v/>
      </c>
      <c r="J73" s="312" t="str">
        <f t="shared" si="23"/>
        <v/>
      </c>
      <c r="K73" s="548" t="str">
        <f t="shared" si="24"/>
        <v/>
      </c>
      <c r="L73" s="551" t="str">
        <f t="shared" si="30"/>
        <v/>
      </c>
      <c r="M73" s="129"/>
      <c r="N73" s="520" t="str">
        <f t="shared" si="26"/>
        <v/>
      </c>
      <c r="O73" s="521"/>
      <c r="P73" s="522"/>
      <c r="Q73" s="523"/>
      <c r="R73" s="524"/>
      <c r="S73" s="524"/>
      <c r="T73" s="524"/>
      <c r="U73" s="524"/>
      <c r="V73" s="524"/>
      <c r="W73" s="524"/>
      <c r="X73" s="524"/>
      <c r="Y73" s="524"/>
      <c r="Z73" s="524"/>
      <c r="AA73" s="524"/>
      <c r="AB73" s="525"/>
      <c r="AC73" s="526"/>
      <c r="AD73" s="527" t="str">
        <f t="shared" si="27"/>
        <v/>
      </c>
      <c r="AE73" s="528" t="str">
        <f t="shared" si="31"/>
        <v/>
      </c>
      <c r="CF73" s="141"/>
      <c r="CG73" s="138"/>
    </row>
    <row r="74" spans="1:85" ht="25.95" hidden="1" customHeight="1">
      <c r="A74" s="171" t="e">
        <f>VLOOKUP(D74,非表示_活動量と単位!$D$8:$E$75,2,FALSE)</f>
        <v>#N/A</v>
      </c>
      <c r="B74" s="216"/>
      <c r="C74" s="208"/>
      <c r="D74" s="70"/>
      <c r="E74" s="318"/>
      <c r="F74" s="487" t="str">
        <f t="shared" si="29"/>
        <v/>
      </c>
      <c r="G74" s="485" t="str">
        <f t="shared" si="20"/>
        <v/>
      </c>
      <c r="H74" s="310" t="str">
        <f t="shared" si="21"/>
        <v/>
      </c>
      <c r="I74" s="547" t="str">
        <f t="shared" si="22"/>
        <v/>
      </c>
      <c r="J74" s="312" t="str">
        <f t="shared" si="23"/>
        <v/>
      </c>
      <c r="K74" s="548" t="str">
        <f t="shared" si="24"/>
        <v/>
      </c>
      <c r="L74" s="551" t="str">
        <f t="shared" si="30"/>
        <v/>
      </c>
      <c r="M74" s="129"/>
      <c r="N74" s="520" t="str">
        <f t="shared" si="26"/>
        <v/>
      </c>
      <c r="O74" s="521"/>
      <c r="P74" s="522"/>
      <c r="Q74" s="523"/>
      <c r="R74" s="524"/>
      <c r="S74" s="524"/>
      <c r="T74" s="524"/>
      <c r="U74" s="524"/>
      <c r="V74" s="524"/>
      <c r="W74" s="524"/>
      <c r="X74" s="524"/>
      <c r="Y74" s="524"/>
      <c r="Z74" s="524"/>
      <c r="AA74" s="524"/>
      <c r="AB74" s="525"/>
      <c r="AC74" s="526"/>
      <c r="AD74" s="527" t="str">
        <f t="shared" si="27"/>
        <v/>
      </c>
      <c r="AE74" s="528" t="str">
        <f t="shared" si="31"/>
        <v/>
      </c>
      <c r="CF74" s="141"/>
      <c r="CG74" s="138"/>
    </row>
    <row r="75" spans="1:85" ht="25.95" customHeight="1">
      <c r="A75" s="171" t="e">
        <f>VLOOKUP(D75,非表示_活動量と単位!$D$8:$E$75,2,FALSE)</f>
        <v>#N/A</v>
      </c>
      <c r="B75" s="216"/>
      <c r="C75" s="208"/>
      <c r="D75" s="70"/>
      <c r="E75" s="318"/>
      <c r="F75" s="487" t="str">
        <f t="shared" si="29"/>
        <v/>
      </c>
      <c r="G75" s="485" t="str">
        <f t="shared" si="20"/>
        <v/>
      </c>
      <c r="H75" s="310" t="str">
        <f t="shared" si="21"/>
        <v/>
      </c>
      <c r="I75" s="547" t="str">
        <f t="shared" si="22"/>
        <v/>
      </c>
      <c r="J75" s="312" t="str">
        <f t="shared" si="23"/>
        <v/>
      </c>
      <c r="K75" s="548" t="str">
        <f t="shared" si="24"/>
        <v/>
      </c>
      <c r="L75" s="551" t="str">
        <f t="shared" si="30"/>
        <v/>
      </c>
      <c r="M75" s="129"/>
      <c r="N75" s="520" t="str">
        <f t="shared" si="26"/>
        <v/>
      </c>
      <c r="O75" s="521"/>
      <c r="P75" s="522"/>
      <c r="Q75" s="523"/>
      <c r="R75" s="524"/>
      <c r="S75" s="524"/>
      <c r="T75" s="524"/>
      <c r="U75" s="524"/>
      <c r="V75" s="524"/>
      <c r="W75" s="524"/>
      <c r="X75" s="524"/>
      <c r="Y75" s="524"/>
      <c r="Z75" s="524"/>
      <c r="AA75" s="524"/>
      <c r="AB75" s="525"/>
      <c r="AC75" s="526"/>
      <c r="AD75" s="527" t="str">
        <f t="shared" si="27"/>
        <v/>
      </c>
      <c r="AE75" s="528" t="str">
        <f t="shared" si="31"/>
        <v/>
      </c>
      <c r="CF75" s="141"/>
      <c r="CG75" s="138"/>
    </row>
    <row r="76" spans="1:85" ht="25.95" customHeight="1">
      <c r="A76" s="171" t="e">
        <f>VLOOKUP(D76,非表示_活動量と単位!$D$8:$E$75,2,FALSE)</f>
        <v>#N/A</v>
      </c>
      <c r="B76" s="216"/>
      <c r="C76" s="208"/>
      <c r="D76" s="70"/>
      <c r="E76" s="318"/>
      <c r="F76" s="487" t="str">
        <f t="shared" si="29"/>
        <v/>
      </c>
      <c r="G76" s="485" t="str">
        <f t="shared" si="20"/>
        <v/>
      </c>
      <c r="H76" s="310" t="str">
        <f t="shared" si="21"/>
        <v/>
      </c>
      <c r="I76" s="547" t="str">
        <f t="shared" si="22"/>
        <v/>
      </c>
      <c r="J76" s="312" t="str">
        <f t="shared" si="23"/>
        <v/>
      </c>
      <c r="K76" s="548" t="str">
        <f t="shared" si="24"/>
        <v/>
      </c>
      <c r="L76" s="551" t="str">
        <f t="shared" si="30"/>
        <v/>
      </c>
      <c r="M76" s="129"/>
      <c r="N76" s="520" t="str">
        <f t="shared" si="26"/>
        <v/>
      </c>
      <c r="O76" s="529"/>
      <c r="P76" s="522"/>
      <c r="Q76" s="374"/>
      <c r="R76" s="375"/>
      <c r="S76" s="375"/>
      <c r="T76" s="376"/>
      <c r="U76" s="376"/>
      <c r="V76" s="376"/>
      <c r="W76" s="376"/>
      <c r="X76" s="376"/>
      <c r="Y76" s="376"/>
      <c r="Z76" s="376"/>
      <c r="AA76" s="376"/>
      <c r="AB76" s="530"/>
      <c r="AC76" s="526"/>
      <c r="AD76" s="527" t="str">
        <f t="shared" si="27"/>
        <v/>
      </c>
      <c r="AE76" s="528" t="str">
        <f t="shared" si="31"/>
        <v/>
      </c>
      <c r="CF76" s="141"/>
      <c r="CG76" s="138"/>
    </row>
    <row r="77" spans="1:85" ht="25.95" customHeight="1">
      <c r="A77" s="171" t="e">
        <f>VLOOKUP(D77,非表示_活動量と単位!$D$8:$E$75,2,FALSE)</f>
        <v>#N/A</v>
      </c>
      <c r="B77" s="216"/>
      <c r="C77" s="208"/>
      <c r="D77" s="70"/>
      <c r="E77" s="318"/>
      <c r="F77" s="487" t="str">
        <f t="shared" si="29"/>
        <v/>
      </c>
      <c r="G77" s="485" t="str">
        <f t="shared" si="20"/>
        <v/>
      </c>
      <c r="H77" s="310" t="str">
        <f t="shared" si="21"/>
        <v/>
      </c>
      <c r="I77" s="547" t="str">
        <f t="shared" si="22"/>
        <v/>
      </c>
      <c r="J77" s="312" t="str">
        <f t="shared" si="23"/>
        <v/>
      </c>
      <c r="K77" s="548" t="str">
        <f t="shared" si="24"/>
        <v/>
      </c>
      <c r="L77" s="551" t="str">
        <f t="shared" si="30"/>
        <v/>
      </c>
      <c r="M77" s="129"/>
      <c r="N77" s="520" t="str">
        <f t="shared" si="26"/>
        <v/>
      </c>
      <c r="O77" s="529"/>
      <c r="P77" s="522"/>
      <c r="Q77" s="374"/>
      <c r="R77" s="375"/>
      <c r="S77" s="375"/>
      <c r="T77" s="376"/>
      <c r="U77" s="376"/>
      <c r="V77" s="376"/>
      <c r="W77" s="376"/>
      <c r="X77" s="376"/>
      <c r="Y77" s="376"/>
      <c r="Z77" s="376"/>
      <c r="AA77" s="376"/>
      <c r="AB77" s="530"/>
      <c r="AC77" s="526"/>
      <c r="AD77" s="527" t="str">
        <f t="shared" si="27"/>
        <v/>
      </c>
      <c r="AE77" s="528" t="str">
        <f t="shared" si="31"/>
        <v/>
      </c>
      <c r="CF77" s="141"/>
      <c r="CG77" s="138"/>
    </row>
    <row r="78" spans="1:85" ht="25.95" customHeight="1">
      <c r="A78" s="171" t="e">
        <f>VLOOKUP(D78,非表示_活動量と単位!$D$8:$E$75,2,FALSE)</f>
        <v>#N/A</v>
      </c>
      <c r="B78" s="216"/>
      <c r="C78" s="208"/>
      <c r="D78" s="70"/>
      <c r="E78" s="318"/>
      <c r="F78" s="487" t="str">
        <f t="shared" si="29"/>
        <v/>
      </c>
      <c r="G78" s="485" t="str">
        <f t="shared" si="20"/>
        <v/>
      </c>
      <c r="H78" s="310" t="str">
        <f t="shared" si="21"/>
        <v/>
      </c>
      <c r="I78" s="547" t="str">
        <f t="shared" si="22"/>
        <v/>
      </c>
      <c r="J78" s="312" t="str">
        <f t="shared" si="23"/>
        <v/>
      </c>
      <c r="K78" s="548" t="str">
        <f t="shared" si="24"/>
        <v/>
      </c>
      <c r="L78" s="551" t="str">
        <f t="shared" si="30"/>
        <v/>
      </c>
      <c r="M78" s="129"/>
      <c r="N78" s="520" t="str">
        <f t="shared" si="26"/>
        <v/>
      </c>
      <c r="O78" s="529"/>
      <c r="P78" s="522"/>
      <c r="Q78" s="374"/>
      <c r="R78" s="375"/>
      <c r="S78" s="375"/>
      <c r="T78" s="376"/>
      <c r="U78" s="376"/>
      <c r="V78" s="376"/>
      <c r="W78" s="376"/>
      <c r="X78" s="376"/>
      <c r="Y78" s="376"/>
      <c r="Z78" s="376"/>
      <c r="AA78" s="376"/>
      <c r="AB78" s="530"/>
      <c r="AC78" s="526"/>
      <c r="AD78" s="527" t="str">
        <f t="shared" si="27"/>
        <v/>
      </c>
      <c r="AE78" s="528" t="str">
        <f t="shared" si="31"/>
        <v/>
      </c>
      <c r="CF78" s="141"/>
      <c r="CG78" s="138"/>
    </row>
    <row r="79" spans="1:85" ht="25.95" customHeight="1">
      <c r="A79" s="171" t="e">
        <f>VLOOKUP(D79,非表示_活動量と単位!$D$8:$E$75,2,FALSE)</f>
        <v>#N/A</v>
      </c>
      <c r="B79" s="216"/>
      <c r="C79" s="208"/>
      <c r="D79" s="70"/>
      <c r="E79" s="318"/>
      <c r="F79" s="487" t="str">
        <f t="shared" si="29"/>
        <v/>
      </c>
      <c r="G79" s="485" t="str">
        <f t="shared" si="20"/>
        <v/>
      </c>
      <c r="H79" s="310" t="str">
        <f t="shared" si="21"/>
        <v/>
      </c>
      <c r="I79" s="547" t="str">
        <f t="shared" si="22"/>
        <v/>
      </c>
      <c r="J79" s="312" t="str">
        <f t="shared" si="23"/>
        <v/>
      </c>
      <c r="K79" s="548" t="str">
        <f t="shared" si="24"/>
        <v/>
      </c>
      <c r="L79" s="551" t="str">
        <f t="shared" si="30"/>
        <v/>
      </c>
      <c r="M79" s="129"/>
      <c r="N79" s="520" t="str">
        <f t="shared" si="26"/>
        <v/>
      </c>
      <c r="O79" s="529"/>
      <c r="P79" s="522"/>
      <c r="Q79" s="374"/>
      <c r="R79" s="375"/>
      <c r="S79" s="375"/>
      <c r="T79" s="376"/>
      <c r="U79" s="376"/>
      <c r="V79" s="376"/>
      <c r="W79" s="376"/>
      <c r="X79" s="376"/>
      <c r="Y79" s="376"/>
      <c r="Z79" s="376"/>
      <c r="AA79" s="376"/>
      <c r="AB79" s="530"/>
      <c r="AC79" s="526"/>
      <c r="AD79" s="527" t="str">
        <f t="shared" si="27"/>
        <v/>
      </c>
      <c r="AE79" s="528" t="str">
        <f t="shared" si="31"/>
        <v/>
      </c>
      <c r="CF79" s="141"/>
      <c r="CG79" s="138"/>
    </row>
    <row r="80" spans="1:85" ht="25.95" customHeight="1">
      <c r="A80" s="171" t="e">
        <f>VLOOKUP(D80,非表示_活動量と単位!$D$8:$E$75,2,FALSE)</f>
        <v>#N/A</v>
      </c>
      <c r="B80" s="216"/>
      <c r="C80" s="208"/>
      <c r="D80" s="70"/>
      <c r="E80" s="318"/>
      <c r="F80" s="487" t="str">
        <f t="shared" si="29"/>
        <v/>
      </c>
      <c r="G80" s="485" t="str">
        <f t="shared" si="20"/>
        <v/>
      </c>
      <c r="H80" s="310" t="str">
        <f t="shared" si="21"/>
        <v/>
      </c>
      <c r="I80" s="547" t="str">
        <f t="shared" si="22"/>
        <v/>
      </c>
      <c r="J80" s="312" t="str">
        <f t="shared" si="23"/>
        <v/>
      </c>
      <c r="K80" s="548" t="str">
        <f t="shared" si="24"/>
        <v/>
      </c>
      <c r="L80" s="551" t="str">
        <f t="shared" si="30"/>
        <v/>
      </c>
      <c r="M80" s="129"/>
      <c r="N80" s="520" t="str">
        <f t="shared" si="26"/>
        <v/>
      </c>
      <c r="O80" s="529"/>
      <c r="P80" s="522"/>
      <c r="Q80" s="374"/>
      <c r="R80" s="375"/>
      <c r="S80" s="375"/>
      <c r="T80" s="376"/>
      <c r="U80" s="376"/>
      <c r="V80" s="376"/>
      <c r="W80" s="376"/>
      <c r="X80" s="376"/>
      <c r="Y80" s="376"/>
      <c r="Z80" s="376"/>
      <c r="AA80" s="376"/>
      <c r="AB80" s="530"/>
      <c r="AC80" s="526"/>
      <c r="AD80" s="527" t="str">
        <f t="shared" si="27"/>
        <v/>
      </c>
      <c r="AE80" s="528" t="str">
        <f t="shared" si="31"/>
        <v/>
      </c>
      <c r="CF80" s="141"/>
      <c r="CG80" s="138"/>
    </row>
    <row r="81" spans="1:85" ht="25.95" customHeight="1">
      <c r="A81" s="171" t="e">
        <f>VLOOKUP(D81,非表示_活動量と単位!$D$8:$E$75,2,FALSE)</f>
        <v>#N/A</v>
      </c>
      <c r="B81" s="216"/>
      <c r="C81" s="208"/>
      <c r="D81" s="70"/>
      <c r="E81" s="318"/>
      <c r="F81" s="487" t="str">
        <f t="shared" si="29"/>
        <v/>
      </c>
      <c r="G81" s="485" t="str">
        <f t="shared" si="20"/>
        <v/>
      </c>
      <c r="H81" s="310" t="str">
        <f t="shared" si="21"/>
        <v/>
      </c>
      <c r="I81" s="547" t="str">
        <f t="shared" si="22"/>
        <v/>
      </c>
      <c r="J81" s="312" t="str">
        <f t="shared" si="23"/>
        <v/>
      </c>
      <c r="K81" s="548" t="str">
        <f t="shared" si="24"/>
        <v/>
      </c>
      <c r="L81" s="551" t="str">
        <f t="shared" si="30"/>
        <v/>
      </c>
      <c r="M81" s="129"/>
      <c r="N81" s="520" t="str">
        <f t="shared" si="26"/>
        <v/>
      </c>
      <c r="O81" s="529"/>
      <c r="P81" s="522"/>
      <c r="Q81" s="374"/>
      <c r="R81" s="375"/>
      <c r="S81" s="375"/>
      <c r="T81" s="376"/>
      <c r="U81" s="376"/>
      <c r="V81" s="376"/>
      <c r="W81" s="376"/>
      <c r="X81" s="376"/>
      <c r="Y81" s="376"/>
      <c r="Z81" s="376"/>
      <c r="AA81" s="376"/>
      <c r="AB81" s="530"/>
      <c r="AC81" s="526"/>
      <c r="AD81" s="527" t="str">
        <f t="shared" si="27"/>
        <v/>
      </c>
      <c r="AE81" s="528" t="str">
        <f t="shared" si="28"/>
        <v/>
      </c>
      <c r="CF81" s="141"/>
      <c r="CG81" s="138"/>
    </row>
    <row r="82" spans="1:85" ht="25.95" customHeight="1">
      <c r="A82" s="171" t="e">
        <f>VLOOKUP(D82,非表示_活動量と単位!$D$8:$E$75,2,FALSE)</f>
        <v>#N/A</v>
      </c>
      <c r="B82" s="216"/>
      <c r="C82" s="208"/>
      <c r="D82" s="70"/>
      <c r="E82" s="318"/>
      <c r="F82" s="487" t="str">
        <f t="shared" si="29"/>
        <v/>
      </c>
      <c r="G82" s="485" t="str">
        <f t="shared" si="20"/>
        <v/>
      </c>
      <c r="H82" s="310" t="str">
        <f t="shared" si="21"/>
        <v/>
      </c>
      <c r="I82" s="547" t="str">
        <f t="shared" si="22"/>
        <v/>
      </c>
      <c r="J82" s="312" t="str">
        <f t="shared" si="23"/>
        <v/>
      </c>
      <c r="K82" s="548" t="str">
        <f t="shared" si="24"/>
        <v/>
      </c>
      <c r="L82" s="551" t="str">
        <f t="shared" si="30"/>
        <v/>
      </c>
      <c r="M82" s="129"/>
      <c r="N82" s="520" t="str">
        <f t="shared" si="26"/>
        <v/>
      </c>
      <c r="O82" s="529"/>
      <c r="P82" s="522"/>
      <c r="Q82" s="374"/>
      <c r="R82" s="375"/>
      <c r="S82" s="375"/>
      <c r="T82" s="376"/>
      <c r="U82" s="376"/>
      <c r="V82" s="376"/>
      <c r="W82" s="376"/>
      <c r="X82" s="376"/>
      <c r="Y82" s="376"/>
      <c r="Z82" s="376"/>
      <c r="AA82" s="376"/>
      <c r="AB82" s="530"/>
      <c r="AC82" s="526"/>
      <c r="AD82" s="527" t="str">
        <f t="shared" si="27"/>
        <v/>
      </c>
      <c r="AE82" s="528" t="str">
        <f t="shared" si="28"/>
        <v/>
      </c>
      <c r="CF82" s="141"/>
      <c r="CG82" s="138"/>
    </row>
    <row r="83" spans="1:85" ht="25.95" customHeight="1">
      <c r="A83" s="171" t="e">
        <f>VLOOKUP(D83,非表示_活動量と単位!$D$8:$E$75,2,FALSE)</f>
        <v>#N/A</v>
      </c>
      <c r="B83" s="216"/>
      <c r="C83" s="208"/>
      <c r="D83" s="70"/>
      <c r="E83" s="318"/>
      <c r="F83" s="487" t="str">
        <f t="shared" si="29"/>
        <v/>
      </c>
      <c r="G83" s="485" t="str">
        <f t="shared" si="20"/>
        <v/>
      </c>
      <c r="H83" s="310" t="str">
        <f t="shared" si="21"/>
        <v/>
      </c>
      <c r="I83" s="547" t="str">
        <f t="shared" si="22"/>
        <v/>
      </c>
      <c r="J83" s="312" t="str">
        <f t="shared" si="23"/>
        <v/>
      </c>
      <c r="K83" s="548" t="str">
        <f t="shared" si="24"/>
        <v/>
      </c>
      <c r="L83" s="551" t="str">
        <f t="shared" si="30"/>
        <v/>
      </c>
      <c r="M83" s="129"/>
      <c r="N83" s="520" t="str">
        <f t="shared" si="26"/>
        <v/>
      </c>
      <c r="O83" s="529"/>
      <c r="P83" s="522"/>
      <c r="Q83" s="374"/>
      <c r="R83" s="375"/>
      <c r="S83" s="375"/>
      <c r="T83" s="376"/>
      <c r="U83" s="376"/>
      <c r="V83" s="376"/>
      <c r="W83" s="376"/>
      <c r="X83" s="376"/>
      <c r="Y83" s="376"/>
      <c r="Z83" s="376"/>
      <c r="AA83" s="376"/>
      <c r="AB83" s="530"/>
      <c r="AC83" s="526"/>
      <c r="AD83" s="527" t="str">
        <f t="shared" si="27"/>
        <v/>
      </c>
      <c r="AE83" s="528" t="str">
        <f t="shared" si="28"/>
        <v/>
      </c>
      <c r="CF83" s="141"/>
      <c r="CG83" s="138"/>
    </row>
    <row r="84" spans="1:85" ht="25.95" customHeight="1">
      <c r="A84" s="171" t="e">
        <f>VLOOKUP(D84,非表示_活動量と単位!$D$8:$E$75,2,FALSE)</f>
        <v>#N/A</v>
      </c>
      <c r="B84" s="216"/>
      <c r="C84" s="208"/>
      <c r="D84" s="70"/>
      <c r="E84" s="318"/>
      <c r="F84" s="487" t="str">
        <f t="shared" si="29"/>
        <v/>
      </c>
      <c r="G84" s="485" t="str">
        <f t="shared" si="20"/>
        <v/>
      </c>
      <c r="H84" s="310" t="str">
        <f t="shared" si="21"/>
        <v/>
      </c>
      <c r="I84" s="547" t="str">
        <f t="shared" si="22"/>
        <v/>
      </c>
      <c r="J84" s="312" t="str">
        <f t="shared" si="23"/>
        <v/>
      </c>
      <c r="K84" s="548" t="str">
        <f t="shared" si="24"/>
        <v/>
      </c>
      <c r="L84" s="551" t="str">
        <f t="shared" si="30"/>
        <v/>
      </c>
      <c r="M84" s="129"/>
      <c r="N84" s="520" t="str">
        <f t="shared" si="26"/>
        <v/>
      </c>
      <c r="O84" s="521"/>
      <c r="P84" s="522"/>
      <c r="Q84" s="523"/>
      <c r="R84" s="524"/>
      <c r="S84" s="524"/>
      <c r="T84" s="524"/>
      <c r="U84" s="524"/>
      <c r="V84" s="524"/>
      <c r="W84" s="524"/>
      <c r="X84" s="524"/>
      <c r="Y84" s="524"/>
      <c r="Z84" s="524"/>
      <c r="AA84" s="524"/>
      <c r="AB84" s="525"/>
      <c r="AC84" s="526"/>
      <c r="AD84" s="527" t="str">
        <f t="shared" si="27"/>
        <v/>
      </c>
      <c r="AE84" s="528" t="str">
        <f t="shared" ref="AE84:AE93" si="33">IF($D84="","",IF(AD84="---","---",IF(OR($D84="系統電力",$D84="産業用蒸気",$D84="温水",$D84="冷水",$D84="蒸気（産業用以外）"),F84*VLOOKUP($D84,GJ換算係数,2,FALSE),F84*H84)))</f>
        <v/>
      </c>
      <c r="CF84" s="141"/>
      <c r="CG84" s="138"/>
    </row>
    <row r="85" spans="1:85" ht="25.95" customHeight="1">
      <c r="A85" s="171" t="e">
        <f>VLOOKUP(D85,非表示_活動量と単位!$D$8:$E$75,2,FALSE)</f>
        <v>#N/A</v>
      </c>
      <c r="B85" s="216"/>
      <c r="C85" s="208"/>
      <c r="D85" s="70"/>
      <c r="E85" s="318"/>
      <c r="F85" s="487" t="str">
        <f t="shared" si="29"/>
        <v/>
      </c>
      <c r="G85" s="485" t="str">
        <f t="shared" si="20"/>
        <v/>
      </c>
      <c r="H85" s="310" t="str">
        <f t="shared" si="21"/>
        <v/>
      </c>
      <c r="I85" s="547" t="str">
        <f t="shared" si="22"/>
        <v/>
      </c>
      <c r="J85" s="312" t="str">
        <f t="shared" si="23"/>
        <v/>
      </c>
      <c r="K85" s="548" t="str">
        <f t="shared" si="24"/>
        <v/>
      </c>
      <c r="L85" s="551" t="str">
        <f t="shared" si="30"/>
        <v/>
      </c>
      <c r="M85" s="129"/>
      <c r="N85" s="520" t="str">
        <f t="shared" si="26"/>
        <v/>
      </c>
      <c r="O85" s="521"/>
      <c r="P85" s="522"/>
      <c r="Q85" s="523"/>
      <c r="R85" s="524"/>
      <c r="S85" s="524"/>
      <c r="T85" s="524"/>
      <c r="U85" s="524"/>
      <c r="V85" s="524"/>
      <c r="W85" s="524"/>
      <c r="X85" s="524"/>
      <c r="Y85" s="524"/>
      <c r="Z85" s="524"/>
      <c r="AA85" s="524"/>
      <c r="AB85" s="525"/>
      <c r="AC85" s="526"/>
      <c r="AD85" s="527" t="str">
        <f t="shared" si="27"/>
        <v/>
      </c>
      <c r="AE85" s="528" t="str">
        <f t="shared" si="33"/>
        <v/>
      </c>
      <c r="CF85" s="141"/>
      <c r="CG85" s="138"/>
    </row>
    <row r="86" spans="1:85" ht="25.95" customHeight="1">
      <c r="A86" s="171" t="e">
        <f>VLOOKUP(D86,非表示_活動量と単位!$D$8:$E$75,2,FALSE)</f>
        <v>#N/A</v>
      </c>
      <c r="B86" s="216"/>
      <c r="C86" s="208"/>
      <c r="D86" s="70"/>
      <c r="E86" s="318"/>
      <c r="F86" s="487" t="str">
        <f t="shared" si="29"/>
        <v/>
      </c>
      <c r="G86" s="485" t="str">
        <f t="shared" si="20"/>
        <v/>
      </c>
      <c r="H86" s="310" t="str">
        <f t="shared" si="21"/>
        <v/>
      </c>
      <c r="I86" s="547" t="str">
        <f t="shared" si="22"/>
        <v/>
      </c>
      <c r="J86" s="312" t="str">
        <f t="shared" si="23"/>
        <v/>
      </c>
      <c r="K86" s="548" t="str">
        <f t="shared" si="24"/>
        <v/>
      </c>
      <c r="L86" s="551" t="str">
        <f t="shared" si="30"/>
        <v/>
      </c>
      <c r="M86" s="129"/>
      <c r="N86" s="520" t="str">
        <f t="shared" si="26"/>
        <v/>
      </c>
      <c r="O86" s="529"/>
      <c r="P86" s="522"/>
      <c r="Q86" s="374"/>
      <c r="R86" s="375"/>
      <c r="S86" s="375"/>
      <c r="T86" s="376"/>
      <c r="U86" s="376"/>
      <c r="V86" s="376"/>
      <c r="W86" s="376"/>
      <c r="X86" s="376"/>
      <c r="Y86" s="376"/>
      <c r="Z86" s="376"/>
      <c r="AA86" s="376"/>
      <c r="AB86" s="530"/>
      <c r="AC86" s="526"/>
      <c r="AD86" s="527" t="str">
        <f t="shared" si="27"/>
        <v/>
      </c>
      <c r="AE86" s="528" t="str">
        <f t="shared" si="33"/>
        <v/>
      </c>
      <c r="CF86" s="141"/>
      <c r="CG86" s="138"/>
    </row>
    <row r="87" spans="1:85" ht="25.95" customHeight="1">
      <c r="A87" s="171" t="e">
        <f>VLOOKUP(D87,非表示_活動量と単位!$D$8:$E$75,2,FALSE)</f>
        <v>#N/A</v>
      </c>
      <c r="B87" s="216"/>
      <c r="C87" s="208"/>
      <c r="D87" s="70"/>
      <c r="E87" s="318"/>
      <c r="F87" s="487" t="str">
        <f t="shared" si="29"/>
        <v/>
      </c>
      <c r="G87" s="485" t="str">
        <f t="shared" si="20"/>
        <v/>
      </c>
      <c r="H87" s="310" t="str">
        <f t="shared" si="21"/>
        <v/>
      </c>
      <c r="I87" s="547" t="str">
        <f t="shared" si="22"/>
        <v/>
      </c>
      <c r="J87" s="312" t="str">
        <f t="shared" si="23"/>
        <v/>
      </c>
      <c r="K87" s="548" t="str">
        <f t="shared" si="24"/>
        <v/>
      </c>
      <c r="L87" s="551" t="str">
        <f t="shared" si="30"/>
        <v/>
      </c>
      <c r="M87" s="129"/>
      <c r="N87" s="520" t="str">
        <f t="shared" si="26"/>
        <v/>
      </c>
      <c r="O87" s="529"/>
      <c r="P87" s="522"/>
      <c r="Q87" s="374"/>
      <c r="R87" s="375"/>
      <c r="S87" s="375"/>
      <c r="T87" s="376"/>
      <c r="U87" s="376"/>
      <c r="V87" s="376"/>
      <c r="W87" s="376"/>
      <c r="X87" s="376"/>
      <c r="Y87" s="376"/>
      <c r="Z87" s="376"/>
      <c r="AA87" s="376"/>
      <c r="AB87" s="530"/>
      <c r="AC87" s="526"/>
      <c r="AD87" s="527" t="str">
        <f t="shared" si="27"/>
        <v/>
      </c>
      <c r="AE87" s="528" t="str">
        <f t="shared" si="33"/>
        <v/>
      </c>
      <c r="CF87" s="141"/>
      <c r="CG87" s="138"/>
    </row>
    <row r="88" spans="1:85" ht="25.95" customHeight="1">
      <c r="A88" s="171" t="e">
        <f>VLOOKUP(D88,非表示_活動量と単位!$D$8:$E$75,2,FALSE)</f>
        <v>#N/A</v>
      </c>
      <c r="B88" s="216"/>
      <c r="C88" s="208"/>
      <c r="D88" s="70"/>
      <c r="E88" s="318"/>
      <c r="F88" s="487" t="str">
        <f t="shared" si="29"/>
        <v/>
      </c>
      <c r="G88" s="485" t="str">
        <f t="shared" si="20"/>
        <v/>
      </c>
      <c r="H88" s="310" t="str">
        <f t="shared" si="21"/>
        <v/>
      </c>
      <c r="I88" s="547" t="str">
        <f t="shared" si="22"/>
        <v/>
      </c>
      <c r="J88" s="312" t="str">
        <f t="shared" si="23"/>
        <v/>
      </c>
      <c r="K88" s="548" t="str">
        <f t="shared" si="24"/>
        <v/>
      </c>
      <c r="L88" s="551" t="str">
        <f t="shared" si="30"/>
        <v/>
      </c>
      <c r="M88" s="129"/>
      <c r="N88" s="520" t="str">
        <f t="shared" si="26"/>
        <v/>
      </c>
      <c r="O88" s="529"/>
      <c r="P88" s="522"/>
      <c r="Q88" s="374"/>
      <c r="R88" s="375"/>
      <c r="S88" s="375"/>
      <c r="T88" s="376"/>
      <c r="U88" s="376"/>
      <c r="V88" s="376"/>
      <c r="W88" s="376"/>
      <c r="X88" s="376"/>
      <c r="Y88" s="376"/>
      <c r="Z88" s="376"/>
      <c r="AA88" s="376"/>
      <c r="AB88" s="530"/>
      <c r="AC88" s="526"/>
      <c r="AD88" s="527" t="str">
        <f t="shared" si="27"/>
        <v/>
      </c>
      <c r="AE88" s="528" t="str">
        <f t="shared" si="33"/>
        <v/>
      </c>
      <c r="CF88" s="141"/>
      <c r="CG88" s="138"/>
    </row>
    <row r="89" spans="1:85" ht="25.95" customHeight="1">
      <c r="A89" s="171" t="e">
        <f>VLOOKUP(D89,非表示_活動量と単位!$D$8:$E$75,2,FALSE)</f>
        <v>#N/A</v>
      </c>
      <c r="B89" s="216"/>
      <c r="C89" s="208"/>
      <c r="D89" s="70"/>
      <c r="E89" s="318"/>
      <c r="F89" s="487" t="str">
        <f t="shared" si="29"/>
        <v/>
      </c>
      <c r="G89" s="485" t="str">
        <f t="shared" si="20"/>
        <v/>
      </c>
      <c r="H89" s="310" t="str">
        <f t="shared" si="21"/>
        <v/>
      </c>
      <c r="I89" s="547" t="str">
        <f t="shared" si="22"/>
        <v/>
      </c>
      <c r="J89" s="312" t="str">
        <f t="shared" si="23"/>
        <v/>
      </c>
      <c r="K89" s="548" t="str">
        <f t="shared" si="24"/>
        <v/>
      </c>
      <c r="L89" s="551" t="str">
        <f t="shared" si="30"/>
        <v/>
      </c>
      <c r="M89" s="129"/>
      <c r="N89" s="520" t="str">
        <f t="shared" si="26"/>
        <v/>
      </c>
      <c r="O89" s="529"/>
      <c r="P89" s="522"/>
      <c r="Q89" s="374"/>
      <c r="R89" s="375"/>
      <c r="S89" s="375"/>
      <c r="T89" s="376"/>
      <c r="U89" s="376"/>
      <c r="V89" s="376"/>
      <c r="W89" s="376"/>
      <c r="X89" s="376"/>
      <c r="Y89" s="376"/>
      <c r="Z89" s="376"/>
      <c r="AA89" s="376"/>
      <c r="AB89" s="530"/>
      <c r="AC89" s="526"/>
      <c r="AD89" s="527" t="str">
        <f t="shared" si="27"/>
        <v/>
      </c>
      <c r="AE89" s="528" t="str">
        <f t="shared" si="33"/>
        <v/>
      </c>
      <c r="CF89" s="141"/>
      <c r="CG89" s="138"/>
    </row>
    <row r="90" spans="1:85" ht="25.95" customHeight="1">
      <c r="A90" s="171" t="e">
        <f>VLOOKUP(D90,非表示_活動量と単位!$D$8:$E$75,2,FALSE)</f>
        <v>#N/A</v>
      </c>
      <c r="B90" s="216"/>
      <c r="C90" s="208"/>
      <c r="D90" s="70"/>
      <c r="E90" s="318"/>
      <c r="F90" s="487" t="str">
        <f t="shared" si="29"/>
        <v/>
      </c>
      <c r="G90" s="485" t="str">
        <f t="shared" si="20"/>
        <v/>
      </c>
      <c r="H90" s="310" t="str">
        <f t="shared" si="21"/>
        <v/>
      </c>
      <c r="I90" s="547" t="str">
        <f t="shared" si="22"/>
        <v/>
      </c>
      <c r="J90" s="312" t="str">
        <f t="shared" si="23"/>
        <v/>
      </c>
      <c r="K90" s="548" t="str">
        <f t="shared" si="24"/>
        <v/>
      </c>
      <c r="L90" s="551" t="str">
        <f t="shared" si="30"/>
        <v/>
      </c>
      <c r="M90" s="129"/>
      <c r="N90" s="520" t="str">
        <f t="shared" si="26"/>
        <v/>
      </c>
      <c r="O90" s="529"/>
      <c r="P90" s="522"/>
      <c r="Q90" s="374"/>
      <c r="R90" s="375"/>
      <c r="S90" s="375"/>
      <c r="T90" s="376"/>
      <c r="U90" s="376"/>
      <c r="V90" s="376"/>
      <c r="W90" s="376"/>
      <c r="X90" s="376"/>
      <c r="Y90" s="376"/>
      <c r="Z90" s="376"/>
      <c r="AA90" s="376"/>
      <c r="AB90" s="530"/>
      <c r="AC90" s="526"/>
      <c r="AD90" s="527" t="str">
        <f t="shared" si="27"/>
        <v/>
      </c>
      <c r="AE90" s="528" t="str">
        <f t="shared" si="33"/>
        <v/>
      </c>
      <c r="CF90" s="141"/>
      <c r="CG90" s="138"/>
    </row>
    <row r="91" spans="1:85" ht="25.95" customHeight="1">
      <c r="A91" s="171" t="e">
        <f>VLOOKUP(D91,非表示_活動量と単位!$D$8:$E$75,2,FALSE)</f>
        <v>#N/A</v>
      </c>
      <c r="B91" s="216"/>
      <c r="C91" s="208"/>
      <c r="D91" s="70"/>
      <c r="E91" s="318"/>
      <c r="F91" s="487" t="str">
        <f t="shared" si="29"/>
        <v/>
      </c>
      <c r="G91" s="485" t="str">
        <f t="shared" si="20"/>
        <v/>
      </c>
      <c r="H91" s="310" t="str">
        <f t="shared" si="21"/>
        <v/>
      </c>
      <c r="I91" s="547" t="str">
        <f t="shared" si="22"/>
        <v/>
      </c>
      <c r="J91" s="312" t="str">
        <f t="shared" si="23"/>
        <v/>
      </c>
      <c r="K91" s="548" t="str">
        <f t="shared" si="24"/>
        <v/>
      </c>
      <c r="L91" s="551" t="str">
        <f t="shared" si="30"/>
        <v/>
      </c>
      <c r="M91" s="129"/>
      <c r="N91" s="520" t="str">
        <f t="shared" si="26"/>
        <v/>
      </c>
      <c r="O91" s="529"/>
      <c r="P91" s="522"/>
      <c r="Q91" s="374"/>
      <c r="R91" s="375"/>
      <c r="S91" s="375"/>
      <c r="T91" s="376"/>
      <c r="U91" s="376"/>
      <c r="V91" s="376"/>
      <c r="W91" s="376"/>
      <c r="X91" s="376"/>
      <c r="Y91" s="376"/>
      <c r="Z91" s="376"/>
      <c r="AA91" s="376"/>
      <c r="AB91" s="530"/>
      <c r="AC91" s="526"/>
      <c r="AD91" s="527" t="str">
        <f t="shared" si="27"/>
        <v/>
      </c>
      <c r="AE91" s="528" t="str">
        <f t="shared" si="33"/>
        <v/>
      </c>
      <c r="CF91" s="141"/>
      <c r="CG91" s="138"/>
    </row>
    <row r="92" spans="1:85" ht="25.95" customHeight="1">
      <c r="A92" s="171" t="e">
        <f>VLOOKUP(D92,非表示_活動量と単位!$D$8:$E$75,2,FALSE)</f>
        <v>#N/A</v>
      </c>
      <c r="B92" s="216"/>
      <c r="C92" s="208"/>
      <c r="D92" s="70"/>
      <c r="E92" s="318"/>
      <c r="F92" s="487" t="str">
        <f t="shared" si="29"/>
        <v/>
      </c>
      <c r="G92" s="485" t="str">
        <f t="shared" si="20"/>
        <v/>
      </c>
      <c r="H92" s="310" t="str">
        <f t="shared" si="21"/>
        <v/>
      </c>
      <c r="I92" s="547" t="str">
        <f t="shared" si="22"/>
        <v/>
      </c>
      <c r="J92" s="312" t="str">
        <f t="shared" si="23"/>
        <v/>
      </c>
      <c r="K92" s="548" t="str">
        <f t="shared" si="24"/>
        <v/>
      </c>
      <c r="L92" s="551" t="str">
        <f t="shared" si="30"/>
        <v/>
      </c>
      <c r="M92" s="129"/>
      <c r="N92" s="520" t="str">
        <f t="shared" si="26"/>
        <v/>
      </c>
      <c r="O92" s="529"/>
      <c r="P92" s="522"/>
      <c r="Q92" s="374"/>
      <c r="R92" s="375"/>
      <c r="S92" s="375"/>
      <c r="T92" s="376"/>
      <c r="U92" s="376"/>
      <c r="V92" s="376"/>
      <c r="W92" s="376"/>
      <c r="X92" s="376"/>
      <c r="Y92" s="376"/>
      <c r="Z92" s="376"/>
      <c r="AA92" s="376"/>
      <c r="AB92" s="530"/>
      <c r="AC92" s="526"/>
      <c r="AD92" s="527" t="str">
        <f t="shared" si="27"/>
        <v/>
      </c>
      <c r="AE92" s="528" t="str">
        <f t="shared" si="33"/>
        <v/>
      </c>
      <c r="CF92" s="141"/>
      <c r="CG92" s="138"/>
    </row>
    <row r="93" spans="1:85" ht="25.95" customHeight="1">
      <c r="A93" s="171" t="e">
        <f>VLOOKUP(D93,非表示_活動量と単位!$D$8:$E$75,2,FALSE)</f>
        <v>#N/A</v>
      </c>
      <c r="B93" s="216"/>
      <c r="C93" s="208"/>
      <c r="D93" s="70"/>
      <c r="E93" s="318"/>
      <c r="F93" s="487" t="str">
        <f t="shared" si="29"/>
        <v/>
      </c>
      <c r="G93" s="485" t="str">
        <f t="shared" si="20"/>
        <v/>
      </c>
      <c r="H93" s="310" t="str">
        <f t="shared" si="21"/>
        <v/>
      </c>
      <c r="I93" s="547" t="str">
        <f t="shared" si="22"/>
        <v/>
      </c>
      <c r="J93" s="312" t="str">
        <f t="shared" si="23"/>
        <v/>
      </c>
      <c r="K93" s="548" t="str">
        <f t="shared" si="24"/>
        <v/>
      </c>
      <c r="L93" s="551" t="str">
        <f t="shared" si="30"/>
        <v/>
      </c>
      <c r="M93" s="129"/>
      <c r="N93" s="520" t="str">
        <f t="shared" si="26"/>
        <v/>
      </c>
      <c r="O93" s="529"/>
      <c r="P93" s="522"/>
      <c r="Q93" s="374"/>
      <c r="R93" s="375"/>
      <c r="S93" s="375"/>
      <c r="T93" s="376"/>
      <c r="U93" s="376"/>
      <c r="V93" s="376"/>
      <c r="W93" s="376"/>
      <c r="X93" s="376"/>
      <c r="Y93" s="376"/>
      <c r="Z93" s="376"/>
      <c r="AA93" s="376"/>
      <c r="AB93" s="530"/>
      <c r="AC93" s="526"/>
      <c r="AD93" s="527" t="str">
        <f t="shared" si="27"/>
        <v/>
      </c>
      <c r="AE93" s="528" t="str">
        <f t="shared" si="33"/>
        <v/>
      </c>
      <c r="CF93" s="141"/>
      <c r="CG93" s="138"/>
    </row>
    <row r="94" spans="1:85" ht="25.95" customHeight="1">
      <c r="A94" s="171" t="e">
        <f>VLOOKUP(D94,非表示_活動量と単位!$D$8:$E$75,2,FALSE)</f>
        <v>#N/A</v>
      </c>
      <c r="B94" s="216"/>
      <c r="C94" s="208"/>
      <c r="D94" s="70"/>
      <c r="E94" s="318"/>
      <c r="F94" s="487" t="str">
        <f t="shared" si="29"/>
        <v/>
      </c>
      <c r="G94" s="485" t="str">
        <f t="shared" si="20"/>
        <v/>
      </c>
      <c r="H94" s="310" t="str">
        <f t="shared" si="21"/>
        <v/>
      </c>
      <c r="I94" s="547" t="str">
        <f t="shared" si="22"/>
        <v/>
      </c>
      <c r="J94" s="312" t="str">
        <f t="shared" si="23"/>
        <v/>
      </c>
      <c r="K94" s="548" t="str">
        <f t="shared" si="24"/>
        <v/>
      </c>
      <c r="L94" s="551" t="str">
        <f t="shared" si="30"/>
        <v/>
      </c>
      <c r="M94" s="129"/>
      <c r="N94" s="520" t="str">
        <f t="shared" si="26"/>
        <v/>
      </c>
      <c r="O94" s="521"/>
      <c r="P94" s="522"/>
      <c r="Q94" s="523"/>
      <c r="R94" s="524"/>
      <c r="S94" s="524"/>
      <c r="T94" s="524"/>
      <c r="U94" s="524"/>
      <c r="V94" s="524"/>
      <c r="W94" s="524"/>
      <c r="X94" s="524"/>
      <c r="Y94" s="524"/>
      <c r="Z94" s="524"/>
      <c r="AA94" s="524"/>
      <c r="AB94" s="525"/>
      <c r="AC94" s="526"/>
      <c r="AD94" s="527" t="str">
        <f t="shared" si="27"/>
        <v/>
      </c>
      <c r="AE94" s="528" t="str">
        <f t="shared" si="28"/>
        <v/>
      </c>
      <c r="CF94" s="141"/>
      <c r="CG94" s="138"/>
    </row>
    <row r="95" spans="1:85" ht="25.95" customHeight="1">
      <c r="A95" s="171" t="e">
        <f>VLOOKUP(D95,非表示_活動量と単位!$D$8:$E$75,2,FALSE)</f>
        <v>#N/A</v>
      </c>
      <c r="B95" s="216"/>
      <c r="C95" s="208"/>
      <c r="D95" s="70"/>
      <c r="E95" s="318"/>
      <c r="F95" s="487" t="str">
        <f t="shared" si="29"/>
        <v/>
      </c>
      <c r="G95" s="485" t="str">
        <f t="shared" si="20"/>
        <v/>
      </c>
      <c r="H95" s="310" t="str">
        <f t="shared" si="21"/>
        <v/>
      </c>
      <c r="I95" s="547" t="str">
        <f t="shared" si="22"/>
        <v/>
      </c>
      <c r="J95" s="312" t="str">
        <f t="shared" si="23"/>
        <v/>
      </c>
      <c r="K95" s="548" t="str">
        <f t="shared" si="24"/>
        <v/>
      </c>
      <c r="L95" s="551" t="str">
        <f t="shared" si="30"/>
        <v/>
      </c>
      <c r="M95" s="129"/>
      <c r="N95" s="520" t="str">
        <f t="shared" si="26"/>
        <v/>
      </c>
      <c r="O95" s="521"/>
      <c r="P95" s="522"/>
      <c r="Q95" s="523"/>
      <c r="R95" s="524"/>
      <c r="S95" s="524"/>
      <c r="T95" s="524"/>
      <c r="U95" s="524"/>
      <c r="V95" s="524"/>
      <c r="W95" s="524"/>
      <c r="X95" s="524"/>
      <c r="Y95" s="524"/>
      <c r="Z95" s="524"/>
      <c r="AA95" s="524"/>
      <c r="AB95" s="525"/>
      <c r="AC95" s="526"/>
      <c r="AD95" s="527" t="str">
        <f t="shared" si="27"/>
        <v/>
      </c>
      <c r="AE95" s="528" t="str">
        <f t="shared" si="28"/>
        <v/>
      </c>
      <c r="CF95" s="141"/>
      <c r="CG95" s="138"/>
    </row>
    <row r="96" spans="1:85" ht="25.95" customHeight="1">
      <c r="A96" s="171" t="e">
        <f>VLOOKUP(D96,非表示_活動量と単位!$D$8:$E$75,2,FALSE)</f>
        <v>#N/A</v>
      </c>
      <c r="B96" s="216"/>
      <c r="C96" s="208"/>
      <c r="D96" s="70"/>
      <c r="E96" s="318"/>
      <c r="F96" s="487" t="str">
        <f t="shared" si="29"/>
        <v/>
      </c>
      <c r="G96" s="485" t="str">
        <f t="shared" si="20"/>
        <v/>
      </c>
      <c r="H96" s="310" t="str">
        <f t="shared" si="21"/>
        <v/>
      </c>
      <c r="I96" s="547" t="str">
        <f t="shared" si="22"/>
        <v/>
      </c>
      <c r="J96" s="312" t="str">
        <f t="shared" si="23"/>
        <v/>
      </c>
      <c r="K96" s="548" t="str">
        <f t="shared" si="24"/>
        <v/>
      </c>
      <c r="L96" s="551" t="str">
        <f t="shared" si="30"/>
        <v/>
      </c>
      <c r="M96" s="129"/>
      <c r="N96" s="520" t="str">
        <f t="shared" si="26"/>
        <v/>
      </c>
      <c r="O96" s="529"/>
      <c r="P96" s="522"/>
      <c r="Q96" s="374"/>
      <c r="R96" s="375"/>
      <c r="S96" s="375"/>
      <c r="T96" s="376"/>
      <c r="U96" s="376"/>
      <c r="V96" s="376"/>
      <c r="W96" s="376"/>
      <c r="X96" s="376"/>
      <c r="Y96" s="376"/>
      <c r="Z96" s="376"/>
      <c r="AA96" s="376"/>
      <c r="AB96" s="530"/>
      <c r="AC96" s="526"/>
      <c r="AD96" s="527" t="str">
        <f t="shared" si="27"/>
        <v/>
      </c>
      <c r="AE96" s="528" t="str">
        <f t="shared" si="28"/>
        <v/>
      </c>
      <c r="CF96" s="141"/>
      <c r="CG96" s="138"/>
    </row>
    <row r="97" spans="1:85" ht="25.95" customHeight="1">
      <c r="A97" s="171" t="e">
        <f>VLOOKUP(D97,非表示_活動量と単位!$D$8:$E$75,2,FALSE)</f>
        <v>#N/A</v>
      </c>
      <c r="B97" s="216"/>
      <c r="C97" s="208"/>
      <c r="D97" s="70"/>
      <c r="E97" s="318"/>
      <c r="F97" s="487" t="str">
        <f t="shared" si="29"/>
        <v/>
      </c>
      <c r="G97" s="485" t="str">
        <f t="shared" si="20"/>
        <v/>
      </c>
      <c r="H97" s="310" t="str">
        <f t="shared" si="21"/>
        <v/>
      </c>
      <c r="I97" s="547" t="str">
        <f t="shared" si="22"/>
        <v/>
      </c>
      <c r="J97" s="312" t="str">
        <f t="shared" si="23"/>
        <v/>
      </c>
      <c r="K97" s="548" t="str">
        <f t="shared" si="24"/>
        <v/>
      </c>
      <c r="L97" s="551" t="str">
        <f t="shared" si="30"/>
        <v/>
      </c>
      <c r="M97" s="129"/>
      <c r="N97" s="520" t="str">
        <f t="shared" si="26"/>
        <v/>
      </c>
      <c r="O97" s="529"/>
      <c r="P97" s="522"/>
      <c r="Q97" s="374"/>
      <c r="R97" s="375"/>
      <c r="S97" s="375"/>
      <c r="T97" s="376"/>
      <c r="U97" s="376"/>
      <c r="V97" s="376"/>
      <c r="W97" s="376"/>
      <c r="X97" s="376"/>
      <c r="Y97" s="376"/>
      <c r="Z97" s="376"/>
      <c r="AA97" s="376"/>
      <c r="AB97" s="530"/>
      <c r="AC97" s="526"/>
      <c r="AD97" s="527" t="str">
        <f t="shared" si="27"/>
        <v/>
      </c>
      <c r="AE97" s="528" t="str">
        <f t="shared" si="28"/>
        <v/>
      </c>
      <c r="CF97" s="141"/>
      <c r="CG97" s="138"/>
    </row>
    <row r="98" spans="1:85" ht="25.95" customHeight="1">
      <c r="A98" s="171" t="e">
        <f>VLOOKUP(D98,非表示_活動量と単位!$D$8:$E$75,2,FALSE)</f>
        <v>#N/A</v>
      </c>
      <c r="B98" s="216"/>
      <c r="C98" s="208"/>
      <c r="D98" s="70"/>
      <c r="E98" s="318"/>
      <c r="F98" s="487" t="str">
        <f t="shared" si="29"/>
        <v/>
      </c>
      <c r="G98" s="485" t="str">
        <f t="shared" si="20"/>
        <v/>
      </c>
      <c r="H98" s="310" t="str">
        <f t="shared" si="21"/>
        <v/>
      </c>
      <c r="I98" s="547" t="str">
        <f t="shared" si="22"/>
        <v/>
      </c>
      <c r="J98" s="312" t="str">
        <f t="shared" si="23"/>
        <v/>
      </c>
      <c r="K98" s="548" t="str">
        <f t="shared" si="24"/>
        <v/>
      </c>
      <c r="L98" s="551" t="str">
        <f t="shared" si="30"/>
        <v/>
      </c>
      <c r="M98" s="129"/>
      <c r="N98" s="520" t="str">
        <f t="shared" si="26"/>
        <v/>
      </c>
      <c r="O98" s="529"/>
      <c r="P98" s="522"/>
      <c r="Q98" s="374"/>
      <c r="R98" s="375"/>
      <c r="S98" s="375"/>
      <c r="T98" s="376"/>
      <c r="U98" s="376"/>
      <c r="V98" s="376"/>
      <c r="W98" s="376"/>
      <c r="X98" s="376"/>
      <c r="Y98" s="376"/>
      <c r="Z98" s="376"/>
      <c r="AA98" s="376"/>
      <c r="AB98" s="530"/>
      <c r="AC98" s="526"/>
      <c r="AD98" s="527" t="str">
        <f t="shared" si="27"/>
        <v/>
      </c>
      <c r="AE98" s="528" t="str">
        <f t="shared" si="28"/>
        <v/>
      </c>
      <c r="CF98" s="141"/>
      <c r="CG98" s="138"/>
    </row>
    <row r="99" spans="1:85" ht="25.95" customHeight="1">
      <c r="A99" s="171" t="e">
        <f>VLOOKUP(D99,非表示_活動量と単位!$D$8:$E$75,2,FALSE)</f>
        <v>#N/A</v>
      </c>
      <c r="B99" s="216"/>
      <c r="C99" s="208"/>
      <c r="D99" s="70"/>
      <c r="E99" s="318"/>
      <c r="F99" s="487" t="str">
        <f t="shared" si="29"/>
        <v/>
      </c>
      <c r="G99" s="485" t="str">
        <f t="shared" si="20"/>
        <v/>
      </c>
      <c r="H99" s="310" t="str">
        <f t="shared" si="21"/>
        <v/>
      </c>
      <c r="I99" s="547" t="str">
        <f t="shared" si="22"/>
        <v/>
      </c>
      <c r="J99" s="312" t="str">
        <f t="shared" si="23"/>
        <v/>
      </c>
      <c r="K99" s="548" t="str">
        <f t="shared" si="24"/>
        <v/>
      </c>
      <c r="L99" s="551" t="str">
        <f t="shared" si="30"/>
        <v/>
      </c>
      <c r="M99" s="129"/>
      <c r="N99" s="520" t="str">
        <f t="shared" si="26"/>
        <v/>
      </c>
      <c r="O99" s="529"/>
      <c r="P99" s="522"/>
      <c r="Q99" s="374"/>
      <c r="R99" s="375"/>
      <c r="S99" s="375"/>
      <c r="T99" s="376"/>
      <c r="U99" s="376"/>
      <c r="V99" s="376"/>
      <c r="W99" s="376"/>
      <c r="X99" s="376"/>
      <c r="Y99" s="376"/>
      <c r="Z99" s="376"/>
      <c r="AA99" s="376"/>
      <c r="AB99" s="530"/>
      <c r="AC99" s="526"/>
      <c r="AD99" s="527" t="str">
        <f t="shared" si="27"/>
        <v/>
      </c>
      <c r="AE99" s="528" t="str">
        <f t="shared" si="28"/>
        <v/>
      </c>
      <c r="CF99" s="141"/>
      <c r="CG99" s="138"/>
    </row>
    <row r="100" spans="1:85" ht="25.95" customHeight="1">
      <c r="A100" s="171" t="e">
        <f>VLOOKUP(D100,非表示_活動量と単位!$D$8:$E$75,2,FALSE)</f>
        <v>#N/A</v>
      </c>
      <c r="B100" s="216"/>
      <c r="C100" s="208"/>
      <c r="D100" s="70"/>
      <c r="E100" s="318"/>
      <c r="F100" s="487" t="str">
        <f t="shared" si="29"/>
        <v/>
      </c>
      <c r="G100" s="485" t="str">
        <f t="shared" si="20"/>
        <v/>
      </c>
      <c r="H100" s="310" t="str">
        <f t="shared" si="21"/>
        <v/>
      </c>
      <c r="I100" s="547" t="str">
        <f t="shared" si="22"/>
        <v/>
      </c>
      <c r="J100" s="312" t="str">
        <f t="shared" si="23"/>
        <v/>
      </c>
      <c r="K100" s="548" t="str">
        <f t="shared" si="24"/>
        <v/>
      </c>
      <c r="L100" s="551" t="str">
        <f t="shared" si="30"/>
        <v/>
      </c>
      <c r="M100" s="129"/>
      <c r="N100" s="520" t="str">
        <f t="shared" si="26"/>
        <v/>
      </c>
      <c r="O100" s="529"/>
      <c r="P100" s="522"/>
      <c r="Q100" s="374"/>
      <c r="R100" s="375"/>
      <c r="S100" s="375"/>
      <c r="T100" s="376"/>
      <c r="U100" s="376"/>
      <c r="V100" s="376"/>
      <c r="W100" s="376"/>
      <c r="X100" s="376"/>
      <c r="Y100" s="376"/>
      <c r="Z100" s="376"/>
      <c r="AA100" s="376"/>
      <c r="AB100" s="530"/>
      <c r="AC100" s="526"/>
      <c r="AD100" s="527" t="str">
        <f t="shared" si="27"/>
        <v/>
      </c>
      <c r="AE100" s="528" t="str">
        <f t="shared" si="28"/>
        <v/>
      </c>
      <c r="CF100" s="141"/>
      <c r="CG100" s="138"/>
    </row>
    <row r="101" spans="1:85" ht="25.95" customHeight="1">
      <c r="A101" s="171" t="e">
        <f>VLOOKUP(D101,非表示_活動量と単位!$D$8:$E$75,2,FALSE)</f>
        <v>#N/A</v>
      </c>
      <c r="B101" s="216"/>
      <c r="C101" s="208"/>
      <c r="D101" s="70"/>
      <c r="E101" s="318"/>
      <c r="F101" s="487" t="str">
        <f>IF(E101="","",INT(E101))</f>
        <v/>
      </c>
      <c r="G101" s="485" t="str">
        <f t="shared" si="20"/>
        <v/>
      </c>
      <c r="H101" s="310" t="str">
        <f t="shared" si="21"/>
        <v/>
      </c>
      <c r="I101" s="547" t="str">
        <f t="shared" si="22"/>
        <v/>
      </c>
      <c r="J101" s="312" t="str">
        <f t="shared" si="23"/>
        <v/>
      </c>
      <c r="K101" s="548" t="str">
        <f t="shared" si="24"/>
        <v/>
      </c>
      <c r="L101" s="551" t="str">
        <f t="shared" si="30"/>
        <v/>
      </c>
      <c r="M101" s="129"/>
      <c r="N101" s="520" t="str">
        <f t="shared" si="26"/>
        <v/>
      </c>
      <c r="O101" s="529"/>
      <c r="P101" s="522"/>
      <c r="Q101" s="374"/>
      <c r="R101" s="375"/>
      <c r="S101" s="375"/>
      <c r="T101" s="376"/>
      <c r="U101" s="376"/>
      <c r="V101" s="376"/>
      <c r="W101" s="376"/>
      <c r="X101" s="376"/>
      <c r="Y101" s="376"/>
      <c r="Z101" s="376"/>
      <c r="AA101" s="376"/>
      <c r="AB101" s="530"/>
      <c r="AC101" s="526"/>
      <c r="AD101" s="527" t="str">
        <f t="shared" si="27"/>
        <v/>
      </c>
      <c r="AE101" s="528" t="str">
        <f t="shared" si="28"/>
        <v/>
      </c>
      <c r="CF101" s="141"/>
      <c r="CG101" s="138"/>
    </row>
    <row r="102" spans="1:85" ht="25.95" customHeight="1" thickBot="1">
      <c r="A102" s="171" t="e">
        <f>VLOOKUP(D102,非表示_活動量と単位!$D$8:$E$75,2,FALSE)</f>
        <v>#N/A</v>
      </c>
      <c r="B102" s="216"/>
      <c r="C102" s="206"/>
      <c r="D102" s="71"/>
      <c r="E102" s="319"/>
      <c r="F102" s="511" t="str">
        <f t="shared" si="29"/>
        <v/>
      </c>
      <c r="G102" s="485" t="str">
        <f t="shared" si="20"/>
        <v/>
      </c>
      <c r="H102" s="310" t="str">
        <f t="shared" si="21"/>
        <v/>
      </c>
      <c r="I102" s="547" t="str">
        <f t="shared" si="22"/>
        <v/>
      </c>
      <c r="J102" s="312" t="str">
        <f t="shared" si="23"/>
        <v/>
      </c>
      <c r="K102" s="548" t="str">
        <f t="shared" si="24"/>
        <v/>
      </c>
      <c r="L102" s="551" t="str">
        <f t="shared" si="30"/>
        <v/>
      </c>
      <c r="M102" s="130"/>
      <c r="N102" s="531" t="str">
        <f t="shared" si="26"/>
        <v/>
      </c>
      <c r="O102" s="532"/>
      <c r="P102" s="533"/>
      <c r="Q102" s="398"/>
      <c r="R102" s="399"/>
      <c r="S102" s="399"/>
      <c r="T102" s="400"/>
      <c r="U102" s="400"/>
      <c r="V102" s="400"/>
      <c r="W102" s="400"/>
      <c r="X102" s="400"/>
      <c r="Y102" s="400"/>
      <c r="Z102" s="400"/>
      <c r="AA102" s="400"/>
      <c r="AB102" s="534"/>
      <c r="AC102" s="535"/>
      <c r="AD102" s="536" t="str">
        <f t="shared" si="27"/>
        <v/>
      </c>
      <c r="AE102" s="537" t="str">
        <f t="shared" ref="AE102" si="34">IF($D102="","",IF(AD102="---","---",IF(OR($D102="系統電力",$D102="産業用蒸気",$D102="温水",$D102="冷水",$D102="蒸気（産業用以外）"),F102*VLOOKUP($D102,GJ換算係数,2,FALSE),F102*H102)))</f>
        <v/>
      </c>
      <c r="CF102" s="141"/>
      <c r="CG102" s="138"/>
    </row>
    <row r="103" spans="1:85" ht="12" customHeight="1">
      <c r="B103" s="153"/>
      <c r="N103" s="149"/>
      <c r="O103" s="149"/>
      <c r="P103" s="149"/>
      <c r="CF103" s="141"/>
      <c r="CG103" s="138"/>
    </row>
    <row r="104" spans="1:85" ht="12" customHeight="1">
      <c r="B104" s="153"/>
      <c r="N104" s="149"/>
      <c r="O104" s="149"/>
      <c r="P104" s="149"/>
      <c r="CF104" s="141"/>
      <c r="CG104" s="138"/>
    </row>
    <row r="105" spans="1:85" ht="12" customHeight="1">
      <c r="B105" s="153"/>
      <c r="N105" s="149"/>
      <c r="O105" s="149"/>
      <c r="P105" s="149"/>
      <c r="CF105" s="141"/>
      <c r="CG105" s="138"/>
    </row>
    <row r="106" spans="1:85" ht="12" customHeight="1">
      <c r="B106" s="153"/>
      <c r="N106" s="149"/>
      <c r="O106" s="149"/>
      <c r="P106" s="149"/>
      <c r="CF106" s="141"/>
      <c r="CG106" s="138"/>
    </row>
    <row r="107" spans="1:85" ht="12" customHeight="1">
      <c r="B107" s="153"/>
      <c r="N107" s="149"/>
      <c r="O107" s="149"/>
      <c r="P107" s="149"/>
      <c r="CF107" s="141"/>
      <c r="CG107" s="138"/>
    </row>
    <row r="108" spans="1:85" ht="12" customHeight="1">
      <c r="B108" s="153"/>
      <c r="N108" s="149"/>
      <c r="O108" s="149"/>
      <c r="P108" s="149"/>
      <c r="CF108" s="141"/>
      <c r="CG108" s="138"/>
    </row>
    <row r="109" spans="1:85" ht="12" customHeight="1">
      <c r="B109" s="153"/>
      <c r="N109" s="149"/>
      <c r="O109" s="149"/>
      <c r="P109" s="149"/>
      <c r="CF109" s="141"/>
      <c r="CG109" s="138"/>
    </row>
    <row r="110" spans="1:85" ht="12" customHeight="1">
      <c r="B110" s="153"/>
      <c r="N110" s="149"/>
      <c r="O110" s="149"/>
      <c r="P110" s="149"/>
      <c r="CF110" s="141"/>
      <c r="CG110" s="138"/>
    </row>
    <row r="111" spans="1:85" ht="12" customHeight="1">
      <c r="B111" s="153"/>
      <c r="N111" s="149"/>
      <c r="O111" s="149"/>
      <c r="P111" s="149"/>
      <c r="CF111" s="141"/>
      <c r="CG111" s="138"/>
    </row>
    <row r="112" spans="1:85" ht="12" customHeight="1">
      <c r="B112" s="153"/>
      <c r="N112" s="149"/>
      <c r="O112" s="149"/>
      <c r="P112" s="149"/>
      <c r="CF112" s="141"/>
      <c r="CG112" s="138"/>
    </row>
    <row r="113" spans="2:85" ht="12" customHeight="1">
      <c r="B113" s="153"/>
      <c r="N113" s="149"/>
      <c r="O113" s="149"/>
      <c r="P113" s="149"/>
      <c r="CF113" s="141"/>
      <c r="CG113" s="138"/>
    </row>
    <row r="114" spans="2:85" ht="12" customHeight="1">
      <c r="B114" s="153"/>
      <c r="N114" s="149"/>
      <c r="O114" s="149"/>
      <c r="P114" s="149"/>
      <c r="CF114" s="141"/>
      <c r="CG114" s="138"/>
    </row>
    <row r="115" spans="2:85" ht="12" customHeight="1">
      <c r="B115" s="153"/>
      <c r="N115" s="149"/>
      <c r="O115" s="149"/>
      <c r="P115" s="149"/>
      <c r="CF115" s="141"/>
      <c r="CG115" s="138"/>
    </row>
    <row r="116" spans="2:85" ht="12" customHeight="1">
      <c r="B116" s="153"/>
      <c r="CF116" s="141"/>
      <c r="CG116" s="138"/>
    </row>
    <row r="117" spans="2:85" ht="12" customHeight="1">
      <c r="B117" s="153"/>
      <c r="CF117" s="141"/>
      <c r="CG117" s="138"/>
    </row>
    <row r="118" spans="2:85" ht="12" customHeight="1">
      <c r="B118" s="153"/>
      <c r="CF118" s="141"/>
      <c r="CG118" s="138"/>
    </row>
    <row r="119" spans="2:85" ht="12" customHeight="1">
      <c r="B119" s="153"/>
      <c r="CF119" s="141"/>
      <c r="CG119" s="138"/>
    </row>
    <row r="120" spans="2:85" ht="12" customHeight="1">
      <c r="B120" s="153"/>
      <c r="CF120" s="141"/>
      <c r="CG120" s="138"/>
    </row>
    <row r="121" spans="2:85" ht="12" customHeight="1">
      <c r="B121" s="153"/>
      <c r="CF121" s="141"/>
      <c r="CG121" s="138"/>
    </row>
    <row r="122" spans="2:85" ht="12" customHeight="1">
      <c r="B122" s="153"/>
      <c r="CF122" s="141"/>
      <c r="CG122" s="138"/>
    </row>
    <row r="123" spans="2:85" ht="12" customHeight="1">
      <c r="B123" s="153"/>
      <c r="CF123" s="141"/>
      <c r="CG123" s="138"/>
    </row>
    <row r="124" spans="2:85" ht="12" customHeight="1">
      <c r="B124" s="153"/>
      <c r="CF124" s="141"/>
      <c r="CG124" s="138"/>
    </row>
    <row r="125" spans="2:85" ht="12" customHeight="1"/>
    <row r="126" spans="2:85" ht="12" customHeight="1"/>
    <row r="127" spans="2:85" ht="12" customHeight="1"/>
    <row r="128" spans="2:85"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spans="116:117" ht="12" customHeight="1"/>
    <row r="146" spans="116:117" ht="12" customHeight="1"/>
    <row r="147" spans="116:117" ht="12" customHeight="1" thickBot="1">
      <c r="DM147" s="136" t="s">
        <v>529</v>
      </c>
    </row>
    <row r="148" spans="116:117" ht="12" customHeight="1">
      <c r="DM148" s="142" t="s">
        <v>525</v>
      </c>
    </row>
    <row r="149" spans="116:117" ht="12" customHeight="1">
      <c r="DM149" s="143" t="s">
        <v>527</v>
      </c>
    </row>
    <row r="150" spans="116:117" ht="12" customHeight="1">
      <c r="DL150" s="144"/>
      <c r="DM150" s="143" t="s">
        <v>531</v>
      </c>
    </row>
    <row r="151" spans="116:117" ht="12" customHeight="1">
      <c r="DL151" s="144"/>
      <c r="DM151" s="143" t="s">
        <v>528</v>
      </c>
    </row>
    <row r="152" spans="116:117" ht="12" customHeight="1" thickBot="1">
      <c r="DL152" s="144"/>
      <c r="DM152" s="145" t="s">
        <v>526</v>
      </c>
    </row>
    <row r="153" spans="116:117" ht="12" customHeight="1"/>
    <row r="154" spans="116:117" ht="12" customHeight="1"/>
    <row r="155" spans="116:117" ht="12" customHeight="1"/>
    <row r="156" spans="116:117" ht="12" customHeight="1"/>
    <row r="157" spans="116:117" ht="12" customHeight="1"/>
    <row r="158" spans="116:117" ht="12" customHeight="1"/>
    <row r="159" spans="116:117" ht="12" customHeight="1"/>
    <row r="160" spans="116:117"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spans="111:115" ht="12" customHeight="1"/>
    <row r="194" spans="111:115" ht="12" customHeight="1"/>
    <row r="195" spans="111:115" ht="12" customHeight="1"/>
    <row r="196" spans="111:115" ht="12" customHeight="1"/>
    <row r="197" spans="111:115" ht="12" customHeight="1"/>
    <row r="198" spans="111:115" ht="12" customHeight="1"/>
    <row r="199" spans="111:115" ht="12" customHeight="1">
      <c r="DG199" s="123"/>
      <c r="DH199" s="123"/>
      <c r="DI199" s="123"/>
      <c r="DJ199" s="123"/>
      <c r="DK199" s="123"/>
    </row>
    <row r="200" spans="111:115" ht="12" customHeight="1">
      <c r="DG200" s="123"/>
      <c r="DH200" s="123"/>
      <c r="DI200" s="123"/>
      <c r="DJ200" s="123"/>
      <c r="DK200" s="123"/>
    </row>
    <row r="201" spans="111:115" ht="12" customHeight="1">
      <c r="DG201" s="123"/>
      <c r="DH201" s="123"/>
      <c r="DI201" s="123"/>
      <c r="DJ201" s="123"/>
      <c r="DK201" s="123"/>
    </row>
    <row r="202" spans="111:115" ht="12" customHeight="1">
      <c r="DG202" s="123"/>
      <c r="DH202" s="123"/>
      <c r="DI202" s="123"/>
      <c r="DJ202" s="123"/>
      <c r="DK202" s="123"/>
    </row>
    <row r="203" spans="111:115" ht="12" customHeight="1">
      <c r="DG203" s="123"/>
      <c r="DH203" s="123"/>
      <c r="DI203" s="123"/>
      <c r="DJ203" s="123"/>
      <c r="DK203" s="123"/>
    </row>
    <row r="204" spans="111:115" ht="12" customHeight="1">
      <c r="DG204" s="123"/>
      <c r="DH204" s="123"/>
      <c r="DI204" s="123"/>
      <c r="DJ204" s="123"/>
      <c r="DK204" s="123"/>
    </row>
    <row r="205" spans="111:115" ht="12" customHeight="1">
      <c r="DG205" s="123"/>
      <c r="DH205" s="123"/>
      <c r="DI205" s="123"/>
      <c r="DJ205" s="123"/>
      <c r="DK205" s="123"/>
    </row>
    <row r="206" spans="111:115" ht="12" customHeight="1"/>
    <row r="207" spans="111:115" ht="12" customHeight="1"/>
    <row r="208" spans="111:115"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sheetData>
  <sheetProtection algorithmName="SHA-512" hashValue="4XEWfm/Mz9xdm19HpsnLCp3d5Pt/7MC1r4SD3InnyuG2sUCoR88i0c/ba1MijJdYbGXZpmCI4nx+OUd11s9q9g==" saltValue="CvbBJkzbm7duQBX7M10fmg==" spinCount="100000" sheet="1" scenarios="1" formatRows="0"/>
  <mergeCells count="37">
    <mergeCell ref="J32:K32"/>
    <mergeCell ref="P4:AA5"/>
    <mergeCell ref="AB4:AB6"/>
    <mergeCell ref="O4:O6"/>
    <mergeCell ref="J4:K5"/>
    <mergeCell ref="AC4:AC6"/>
    <mergeCell ref="AD4:AE4"/>
    <mergeCell ref="AD5:AD6"/>
    <mergeCell ref="AE5:AE6"/>
    <mergeCell ref="B4:B6"/>
    <mergeCell ref="C4:C6"/>
    <mergeCell ref="D4:D6"/>
    <mergeCell ref="H4:I5"/>
    <mergeCell ref="F4:G5"/>
    <mergeCell ref="E4:E6"/>
    <mergeCell ref="B45:B47"/>
    <mergeCell ref="C45:C47"/>
    <mergeCell ref="D45:D47"/>
    <mergeCell ref="F45:G46"/>
    <mergeCell ref="H45:I46"/>
    <mergeCell ref="E45:E47"/>
    <mergeCell ref="I2:M2"/>
    <mergeCell ref="P45:AA46"/>
    <mergeCell ref="AB45:AB47"/>
    <mergeCell ref="AC45:AC47"/>
    <mergeCell ref="AD45:AE45"/>
    <mergeCell ref="AD46:AD47"/>
    <mergeCell ref="AE46:AE47"/>
    <mergeCell ref="J45:K46"/>
    <mergeCell ref="L45:L47"/>
    <mergeCell ref="M45:M47"/>
    <mergeCell ref="N45:N46"/>
    <mergeCell ref="O45:O47"/>
    <mergeCell ref="J33:K33"/>
    <mergeCell ref="L4:L6"/>
    <mergeCell ref="M4:M6"/>
    <mergeCell ref="N4:N5"/>
  </mergeCells>
  <phoneticPr fontId="2"/>
  <conditionalFormatting sqref="H7:I21">
    <cfRule type="expression" dxfId="20" priority="39">
      <formula>$A7=1</formula>
    </cfRule>
    <cfRule type="expression" dxfId="19" priority="42">
      <formula>VLOOKUP($C7,モニタリングポイント,9,FALSE)="デフォルト値"</formula>
    </cfRule>
  </conditionalFormatting>
  <conditionalFormatting sqref="J7:K21">
    <cfRule type="expression" dxfId="18" priority="40">
      <formula>VLOOKUP($C7,モニタリングポイント,11,FALSE)="デフォルト値"</formula>
    </cfRule>
  </conditionalFormatting>
  <conditionalFormatting sqref="C48:M102 C7:M31 L32 F2">
    <cfRule type="expression" dxfId="17" priority="32">
      <formula>$BQ$3=TRUE</formula>
    </cfRule>
  </conditionalFormatting>
  <conditionalFormatting sqref="H48:I102">
    <cfRule type="expression" dxfId="16" priority="33">
      <formula>$A48=1</formula>
    </cfRule>
    <cfRule type="expression" dxfId="15" priority="38">
      <formula>VLOOKUP($C48,モニタリングポイント,9,FALSE)="デフォルト値"</formula>
    </cfRule>
  </conditionalFormatting>
  <conditionalFormatting sqref="J48:K102">
    <cfRule type="expression" dxfId="14" priority="35">
      <formula>VLOOKUP($C48,モニタリングポイント,11,FALSE)="デフォルト値"</formula>
    </cfRule>
  </conditionalFormatting>
  <dataValidations count="1">
    <dataValidation type="list" allowBlank="1" showInputMessage="1" showErrorMessage="1" sqref="D48:D102 D7:D3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21" max="30" man="1"/>
    <brk id="44" max="30" man="1"/>
  </rowBreaks>
  <colBreaks count="2" manualBreakCount="2">
    <brk id="13" max="43" man="1"/>
    <brk id="30"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6</xdr:col>
                    <xdr:colOff>213360</xdr:colOff>
                    <xdr:row>0</xdr:row>
                    <xdr:rowOff>137160</xdr:rowOff>
                  </from>
                  <to>
                    <xdr:col>7</xdr:col>
                    <xdr:colOff>838200</xdr:colOff>
                    <xdr:row>1</xdr:row>
                    <xdr:rowOff>220980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pageSetUpPr fitToPage="1"/>
  </sheetPr>
  <dimension ref="A1:DM208"/>
  <sheetViews>
    <sheetView showGridLines="0" view="pageBreakPreview" zoomScale="80" zoomScaleNormal="85" zoomScaleSheetLayoutView="80" workbookViewId="0"/>
  </sheetViews>
  <sheetFormatPr defaultColWidth="8.69921875" defaultRowHeight="12"/>
  <cols>
    <col min="1" max="1" width="1.8984375" style="171" customWidth="1"/>
    <col min="2" max="2" width="3.8984375" style="123" customWidth="1"/>
    <col min="3" max="3" width="11.19921875" style="123" customWidth="1"/>
    <col min="4" max="4" width="26.59765625" style="123" customWidth="1"/>
    <col min="5" max="5" width="14.3984375" style="123" customWidth="1"/>
    <col min="6" max="6" width="14.09765625" style="134" customWidth="1"/>
    <col min="7" max="7" width="10.09765625" style="315" customWidth="1"/>
    <col min="8" max="8" width="14.59765625" style="134" customWidth="1"/>
    <col min="9" max="9" width="10.19921875" style="315" customWidth="1"/>
    <col min="10" max="10" width="14.59765625" style="134" customWidth="1"/>
    <col min="11" max="11" width="9.8984375" style="315" customWidth="1"/>
    <col min="12" max="12" width="15.09765625" style="134" customWidth="1"/>
    <col min="13" max="13" width="57.09765625" style="134" customWidth="1"/>
    <col min="14" max="14" width="9" style="134" hidden="1" customWidth="1"/>
    <col min="15" max="19" width="8.69921875" style="134" hidden="1" customWidth="1"/>
    <col min="20" max="29" width="8.69921875" style="123" hidden="1" customWidth="1"/>
    <col min="30" max="30" width="22.19921875" style="123" hidden="1" customWidth="1"/>
    <col min="31" max="31" width="12.59765625" style="123" hidden="1" customWidth="1"/>
    <col min="32" max="32" width="3.3984375" style="123" customWidth="1"/>
    <col min="33" max="33" width="2.19921875" style="123" customWidth="1"/>
    <col min="34" max="34" width="4" style="136" customWidth="1"/>
    <col min="35" max="67" width="2.19921875" style="123" customWidth="1"/>
    <col min="68" max="68" width="2.19921875" style="16" hidden="1" customWidth="1"/>
    <col min="69" max="69" width="9.19921875" style="16" hidden="1" customWidth="1"/>
    <col min="70" max="70" width="2.19921875" style="16" hidden="1" customWidth="1"/>
    <col min="71" max="83" width="2.19921875" style="123" customWidth="1"/>
    <col min="84" max="84" width="2.19921875" style="134" customWidth="1"/>
    <col min="85" max="85" width="2.19921875" style="135" customWidth="1"/>
    <col min="86" max="94" width="2.19921875" style="123" customWidth="1"/>
    <col min="95" max="95" width="8.69921875" style="123"/>
    <col min="96" max="97" width="8.69921875" style="136"/>
    <col min="98" max="98" width="6.09765625" style="136" customWidth="1"/>
    <col min="99" max="99" width="8.69921875" style="136"/>
    <col min="100" max="100" width="8.19921875" style="136" customWidth="1"/>
    <col min="101" max="101" width="9.69921875" style="136" customWidth="1"/>
    <col min="102" max="102" width="6.5" style="136" customWidth="1"/>
    <col min="103" max="110" width="8.69921875" style="136"/>
    <col min="111" max="111" width="26.19921875" style="136" customWidth="1"/>
    <col min="112" max="117" width="8.69921875" style="136"/>
    <col min="118" max="16384" width="8.69921875" style="123"/>
  </cols>
  <sheetData>
    <row r="1" spans="1:85" ht="12" customHeight="1" thickBot="1"/>
    <row r="2" spans="1:85" ht="20.25" customHeight="1" thickBot="1">
      <c r="B2" s="209" t="str">
        <f ca="1">MID(CELL("filename",C2),FIND("]",CELL("filename",C2))+1,3)&amp;"．"</f>
        <v>6-3．</v>
      </c>
      <c r="C2" s="209" t="s">
        <v>729</v>
      </c>
      <c r="F2" s="352" t="str">
        <f>'4. 排出源リスト'!H5&amp;"年度"</f>
        <v>令和5年度</v>
      </c>
      <c r="I2" s="863" t="str">
        <f>IF('1. 基本情報等'!AD10="令和5年のみ","※「6-1．CO2排出量①」シートの内容を値貼り付けにて転記してください。","")</f>
        <v/>
      </c>
      <c r="J2" s="863"/>
      <c r="K2" s="863"/>
      <c r="L2" s="863"/>
      <c r="M2" s="863"/>
      <c r="BQ2" s="16" t="s">
        <v>614</v>
      </c>
    </row>
    <row r="3" spans="1:85" ht="14.25" customHeight="1" thickBot="1">
      <c r="BQ3" s="233" t="b">
        <v>0</v>
      </c>
    </row>
    <row r="4" spans="1:85" ht="19.5" customHeight="1">
      <c r="B4" s="788"/>
      <c r="C4" s="843" t="s">
        <v>602</v>
      </c>
      <c r="D4" s="846" t="s">
        <v>439</v>
      </c>
      <c r="E4" s="853" t="s">
        <v>991</v>
      </c>
      <c r="F4" s="849" t="s">
        <v>834</v>
      </c>
      <c r="G4" s="830"/>
      <c r="H4" s="849" t="s">
        <v>441</v>
      </c>
      <c r="I4" s="850"/>
      <c r="J4" s="830" t="s">
        <v>512</v>
      </c>
      <c r="K4" s="830"/>
      <c r="L4" s="832" t="s">
        <v>688</v>
      </c>
      <c r="M4" s="835" t="s">
        <v>557</v>
      </c>
      <c r="N4" s="838" t="s">
        <v>600</v>
      </c>
      <c r="O4" s="840" t="s">
        <v>603</v>
      </c>
      <c r="P4" s="816" t="s">
        <v>707</v>
      </c>
      <c r="Q4" s="816"/>
      <c r="R4" s="816"/>
      <c r="S4" s="816"/>
      <c r="T4" s="816"/>
      <c r="U4" s="816"/>
      <c r="V4" s="816"/>
      <c r="W4" s="816"/>
      <c r="X4" s="816"/>
      <c r="Y4" s="816"/>
      <c r="Z4" s="816"/>
      <c r="AA4" s="816"/>
      <c r="AB4" s="818" t="s">
        <v>604</v>
      </c>
      <c r="AC4" s="821" t="s">
        <v>601</v>
      </c>
      <c r="AD4" s="824" t="s">
        <v>625</v>
      </c>
      <c r="AE4" s="825"/>
    </row>
    <row r="5" spans="1:85" ht="15" customHeight="1">
      <c r="B5" s="788"/>
      <c r="C5" s="844"/>
      <c r="D5" s="847"/>
      <c r="E5" s="854"/>
      <c r="F5" s="851"/>
      <c r="G5" s="831"/>
      <c r="H5" s="851"/>
      <c r="I5" s="852"/>
      <c r="J5" s="831"/>
      <c r="K5" s="831"/>
      <c r="L5" s="833"/>
      <c r="M5" s="836"/>
      <c r="N5" s="839"/>
      <c r="O5" s="841"/>
      <c r="P5" s="817"/>
      <c r="Q5" s="817"/>
      <c r="R5" s="817"/>
      <c r="S5" s="817"/>
      <c r="T5" s="817"/>
      <c r="U5" s="817"/>
      <c r="V5" s="817"/>
      <c r="W5" s="817"/>
      <c r="X5" s="817"/>
      <c r="Y5" s="817"/>
      <c r="Z5" s="817"/>
      <c r="AA5" s="817"/>
      <c r="AB5" s="819"/>
      <c r="AC5" s="822"/>
      <c r="AD5" s="826" t="s">
        <v>626</v>
      </c>
      <c r="AE5" s="828" t="s">
        <v>608</v>
      </c>
      <c r="CF5" s="137"/>
      <c r="CG5" s="138"/>
    </row>
    <row r="6" spans="1:85" ht="21" customHeight="1" thickBot="1">
      <c r="B6" s="788"/>
      <c r="C6" s="845"/>
      <c r="D6" s="848"/>
      <c r="E6" s="855"/>
      <c r="F6" s="353" t="s">
        <v>510</v>
      </c>
      <c r="G6" s="354" t="s">
        <v>511</v>
      </c>
      <c r="H6" s="355" t="s">
        <v>556</v>
      </c>
      <c r="I6" s="356" t="s">
        <v>529</v>
      </c>
      <c r="J6" s="357" t="s">
        <v>556</v>
      </c>
      <c r="K6" s="358" t="s">
        <v>529</v>
      </c>
      <c r="L6" s="834"/>
      <c r="M6" s="837"/>
      <c r="N6" s="413" t="s">
        <v>599</v>
      </c>
      <c r="O6" s="842"/>
      <c r="P6" s="359" t="s">
        <v>513</v>
      </c>
      <c r="Q6" s="359" t="s">
        <v>514</v>
      </c>
      <c r="R6" s="359" t="s">
        <v>515</v>
      </c>
      <c r="S6" s="359" t="s">
        <v>516</v>
      </c>
      <c r="T6" s="359" t="s">
        <v>517</v>
      </c>
      <c r="U6" s="359" t="s">
        <v>518</v>
      </c>
      <c r="V6" s="359" t="s">
        <v>519</v>
      </c>
      <c r="W6" s="359" t="s">
        <v>520</v>
      </c>
      <c r="X6" s="359" t="s">
        <v>521</v>
      </c>
      <c r="Y6" s="359" t="s">
        <v>522</v>
      </c>
      <c r="Z6" s="359" t="s">
        <v>523</v>
      </c>
      <c r="AA6" s="359" t="s">
        <v>524</v>
      </c>
      <c r="AB6" s="820"/>
      <c r="AC6" s="823"/>
      <c r="AD6" s="827"/>
      <c r="AE6" s="829"/>
      <c r="AH6" s="191"/>
      <c r="CF6" s="139"/>
      <c r="CG6" s="138"/>
    </row>
    <row r="7" spans="1:85" ht="21.75" customHeight="1">
      <c r="A7" s="171">
        <f>VLOOKUP(D7,非表示_活動量と単位!$D$8:$E$75,2,FALSE)</f>
        <v>1</v>
      </c>
      <c r="B7" s="327"/>
      <c r="C7" s="268">
        <v>1</v>
      </c>
      <c r="D7" s="270" t="s">
        <v>804</v>
      </c>
      <c r="E7" s="468">
        <v>490000</v>
      </c>
      <c r="F7" s="469">
        <f>IF(E7="","",INT(E7))</f>
        <v>490000</v>
      </c>
      <c r="G7" s="470" t="str">
        <f>IF($D7="","",VLOOKUP($D7,活動の種別と単位,4,FALSE))</f>
        <v>kWh</v>
      </c>
      <c r="H7" s="574" t="str">
        <f>IF($D7="","",IF(VLOOKUP($C7,モニタリングポイント,9,FALSE)="デフォルト値",VLOOKUP($D7,デフォルト値,4,FALSE),""))</f>
        <v/>
      </c>
      <c r="I7" s="470" t="str">
        <f t="shared" ref="I7" si="0">IF($D7="","",VLOOKUP($D7,活動の種別と単位,5,FALSE))</f>
        <v>---</v>
      </c>
      <c r="J7" s="575">
        <f>IF($D7="","",IF(VLOOKUP($C7,モニタリングポイント,11,FALSE)="デフォルト値",VLOOKUP($D7,デフォルト値,5,FALSE),""))</f>
        <v>4.3600000000000003E-4</v>
      </c>
      <c r="K7" s="576" t="str">
        <f t="shared" ref="K7" si="1">IF($D7="","",VLOOKUP($D7,活動の種別と単位,6,FALSE))</f>
        <v>t-CO2/kWh</v>
      </c>
      <c r="L7" s="577">
        <f>IF($D7="","",IF($A7=0,F7*H7*J7,F7*J7))</f>
        <v>213.64000000000001</v>
      </c>
      <c r="M7" s="128"/>
      <c r="N7" s="360" t="str">
        <f t="shared" ref="N7:N21" si="2">IF($D7="","",VLOOKUP($D7,活動の種別と単位,3,FALSE))</f>
        <v>使用量</v>
      </c>
      <c r="O7" s="361"/>
      <c r="P7" s="362"/>
      <c r="Q7" s="363"/>
      <c r="R7" s="363"/>
      <c r="S7" s="363"/>
      <c r="T7" s="363"/>
      <c r="U7" s="363"/>
      <c r="V7" s="363"/>
      <c r="W7" s="363"/>
      <c r="X7" s="363"/>
      <c r="Y7" s="363"/>
      <c r="Z7" s="363"/>
      <c r="AA7" s="363"/>
      <c r="AB7" s="364"/>
      <c r="AC7" s="365"/>
      <c r="AD7" s="173" t="str">
        <f t="shared" ref="AD7:AD31" si="3">IF($D7="","",VLOOKUP($D7,活動の種別と単位,7,FALSE))</f>
        <v>対象</v>
      </c>
      <c r="AE7" s="174">
        <f t="shared" ref="AE7:AE31" si="4">IF($D7="","",IF(AD7="---","---",IF(OR($D7="系統電力",$D7="産業用蒸気",$D7="温水",$D7="冷水",$D7="蒸気（産業用以外）"),F7*VLOOKUP($D7,GJ換算係数,2,FALSE),F7*H7)))</f>
        <v>4782.3999999999996</v>
      </c>
      <c r="AH7" s="192"/>
      <c r="CF7" s="139"/>
      <c r="CG7" s="138"/>
    </row>
    <row r="8" spans="1:85" ht="21.75" customHeight="1">
      <c r="A8" s="171">
        <f>VLOOKUP(D8,非表示_活動量と単位!$D$8:$E$75,2,FALSE)</f>
        <v>0</v>
      </c>
      <c r="B8" s="327"/>
      <c r="C8" s="541">
        <v>2</v>
      </c>
      <c r="D8" s="277" t="s">
        <v>462</v>
      </c>
      <c r="E8" s="477">
        <v>420</v>
      </c>
      <c r="F8" s="478">
        <f t="shared" ref="F8:F31" si="5">IF(E8="","",INT(E8))</f>
        <v>420</v>
      </c>
      <c r="G8" s="479" t="str">
        <f t="shared" ref="G8:G21" si="6">IF($D8="","",VLOOKUP($D8,活動の種別と単位,4,FALSE))</f>
        <v>千Nm3</v>
      </c>
      <c r="H8" s="310">
        <v>45</v>
      </c>
      <c r="I8" s="547" t="str">
        <f t="shared" ref="I8:I21" si="7">IF($D8="","",VLOOKUP($D8,活動の種別と単位,5,FALSE))</f>
        <v>GJ/千Nm3</v>
      </c>
      <c r="J8" s="312">
        <f t="shared" ref="J8:J21" si="8">IF($D8="","",IF(VLOOKUP($C8,モニタリングポイント,11,FALSE)="デフォルト値",VLOOKUP($D8,デフォルト値,5,FALSE),""))</f>
        <v>5.1299999999999998E-2</v>
      </c>
      <c r="K8" s="548" t="str">
        <f t="shared" ref="K8:K21" si="9">IF($D8="","",VLOOKUP($D8,活動の種別と単位,6,FALSE))</f>
        <v>t-CO2/GJ</v>
      </c>
      <c r="L8" s="578">
        <f t="shared" ref="L8:L20" si="10">IF($D8="","",IF($A8=0,F8*H8*J8,F8*J8))</f>
        <v>969.56999999999994</v>
      </c>
      <c r="M8" s="129"/>
      <c r="N8" s="366" t="str">
        <f t="shared" si="2"/>
        <v>使用量</v>
      </c>
      <c r="O8" s="367"/>
      <c r="P8" s="368"/>
      <c r="Q8" s="369"/>
      <c r="R8" s="370"/>
      <c r="S8" s="370"/>
      <c r="T8" s="370"/>
      <c r="U8" s="370"/>
      <c r="V8" s="370"/>
      <c r="W8" s="370"/>
      <c r="X8" s="370"/>
      <c r="Y8" s="370"/>
      <c r="Z8" s="370"/>
      <c r="AA8" s="370"/>
      <c r="AB8" s="371"/>
      <c r="AC8" s="372"/>
      <c r="AD8" s="175" t="str">
        <f t="shared" si="3"/>
        <v>対象</v>
      </c>
      <c r="AE8" s="176">
        <f t="shared" si="4"/>
        <v>18900</v>
      </c>
      <c r="AH8" s="191"/>
      <c r="CF8" s="139"/>
      <c r="CG8" s="138"/>
    </row>
    <row r="9" spans="1:85" ht="21.75" customHeight="1">
      <c r="A9" s="171">
        <f>VLOOKUP(D9,非表示_活動量と単位!$D$8:$E$75,2,FALSE)</f>
        <v>0</v>
      </c>
      <c r="B9" s="327"/>
      <c r="C9" s="541">
        <v>3</v>
      </c>
      <c r="D9" s="277" t="s">
        <v>454</v>
      </c>
      <c r="E9" s="477">
        <v>1000</v>
      </c>
      <c r="F9" s="478">
        <f t="shared" si="5"/>
        <v>1000</v>
      </c>
      <c r="G9" s="479" t="str">
        <f t="shared" si="6"/>
        <v>kl</v>
      </c>
      <c r="H9" s="310">
        <f t="shared" ref="H9:H21" si="11">IF($D9="","",IF(VLOOKUP($C9,モニタリングポイント,9,FALSE)="デフォルト値",VLOOKUP($D9,デフォルト値,4,FALSE),""))</f>
        <v>38.9</v>
      </c>
      <c r="I9" s="547" t="str">
        <f t="shared" si="7"/>
        <v>GJ/kl</v>
      </c>
      <c r="J9" s="312">
        <f t="shared" si="8"/>
        <v>7.0800000000000002E-2</v>
      </c>
      <c r="K9" s="548" t="str">
        <f t="shared" si="9"/>
        <v>t-CO2/GJ</v>
      </c>
      <c r="L9" s="578">
        <f t="shared" si="10"/>
        <v>2754.12</v>
      </c>
      <c r="M9" s="129"/>
      <c r="N9" s="366" t="str">
        <f t="shared" si="2"/>
        <v>使用量</v>
      </c>
      <c r="O9" s="367"/>
      <c r="P9" s="368"/>
      <c r="Q9" s="369"/>
      <c r="R9" s="370"/>
      <c r="S9" s="370"/>
      <c r="T9" s="370"/>
      <c r="U9" s="370"/>
      <c r="V9" s="370"/>
      <c r="W9" s="370"/>
      <c r="X9" s="370"/>
      <c r="Y9" s="370"/>
      <c r="Z9" s="370"/>
      <c r="AA9" s="370"/>
      <c r="AB9" s="371"/>
      <c r="AC9" s="372"/>
      <c r="AD9" s="175" t="str">
        <f t="shared" si="3"/>
        <v>対象</v>
      </c>
      <c r="AE9" s="176">
        <f t="shared" si="4"/>
        <v>38900</v>
      </c>
      <c r="AH9" s="192"/>
      <c r="CF9" s="139"/>
      <c r="CG9" s="138"/>
    </row>
    <row r="10" spans="1:85" ht="21.75" customHeight="1">
      <c r="A10" s="171">
        <f>VLOOKUP(D10,非表示_活動量と単位!$D$8:$E$75,2,FALSE)</f>
        <v>0</v>
      </c>
      <c r="B10" s="327"/>
      <c r="C10" s="475" t="s">
        <v>827</v>
      </c>
      <c r="D10" s="277" t="s">
        <v>454</v>
      </c>
      <c r="E10" s="477">
        <v>190.55</v>
      </c>
      <c r="F10" s="478">
        <f t="shared" si="5"/>
        <v>190</v>
      </c>
      <c r="G10" s="479" t="str">
        <f t="shared" si="6"/>
        <v>kl</v>
      </c>
      <c r="H10" s="310">
        <v>38.9</v>
      </c>
      <c r="I10" s="547" t="str">
        <f t="shared" si="7"/>
        <v>GJ/kl</v>
      </c>
      <c r="J10" s="312">
        <v>7.0800000000000002E-2</v>
      </c>
      <c r="K10" s="548" t="str">
        <f t="shared" si="9"/>
        <v>t-CO2/GJ</v>
      </c>
      <c r="L10" s="578">
        <f t="shared" si="10"/>
        <v>523.28280000000007</v>
      </c>
      <c r="M10" s="482" t="s">
        <v>828</v>
      </c>
      <c r="N10" s="366" t="str">
        <f t="shared" si="2"/>
        <v>使用量</v>
      </c>
      <c r="O10" s="367"/>
      <c r="P10" s="368"/>
      <c r="Q10" s="369"/>
      <c r="R10" s="370"/>
      <c r="S10" s="370"/>
      <c r="T10" s="370"/>
      <c r="U10" s="370"/>
      <c r="V10" s="370"/>
      <c r="W10" s="370"/>
      <c r="X10" s="370"/>
      <c r="Y10" s="370"/>
      <c r="Z10" s="370"/>
      <c r="AA10" s="370"/>
      <c r="AB10" s="371"/>
      <c r="AC10" s="372"/>
      <c r="AD10" s="175" t="str">
        <f t="shared" si="3"/>
        <v>対象</v>
      </c>
      <c r="AE10" s="176">
        <f t="shared" si="4"/>
        <v>7391</v>
      </c>
      <c r="AH10" s="191"/>
      <c r="CF10" s="139"/>
      <c r="CG10" s="138"/>
    </row>
    <row r="11" spans="1:85" ht="21.75" customHeight="1">
      <c r="A11" s="171">
        <f>VLOOKUP(D11,非表示_活動量と単位!$D$8:$E$75,2,FALSE)</f>
        <v>1</v>
      </c>
      <c r="B11" s="327"/>
      <c r="C11" s="541">
        <v>9</v>
      </c>
      <c r="D11" s="277" t="s">
        <v>805</v>
      </c>
      <c r="E11" s="477">
        <v>2100</v>
      </c>
      <c r="F11" s="478">
        <f t="shared" si="5"/>
        <v>2100</v>
      </c>
      <c r="G11" s="479" t="str">
        <f t="shared" si="6"/>
        <v>t</v>
      </c>
      <c r="H11" s="310" t="str">
        <f t="shared" si="11"/>
        <v/>
      </c>
      <c r="I11" s="547" t="str">
        <f t="shared" si="7"/>
        <v>---</v>
      </c>
      <c r="J11" s="312">
        <f t="shared" si="8"/>
        <v>0.42799999999999999</v>
      </c>
      <c r="K11" s="548" t="str">
        <f t="shared" si="9"/>
        <v>t-CO2/t</v>
      </c>
      <c r="L11" s="578">
        <f t="shared" ref="L11:L12" si="12">IF($D11="","",IF($A11=0,F11*H11*J11,F11*J11))</f>
        <v>898.8</v>
      </c>
      <c r="M11" s="129"/>
      <c r="N11" s="366" t="str">
        <f t="shared" si="2"/>
        <v>原料使用量</v>
      </c>
      <c r="O11" s="373"/>
      <c r="P11" s="368"/>
      <c r="Q11" s="374"/>
      <c r="R11" s="375"/>
      <c r="S11" s="375"/>
      <c r="T11" s="376"/>
      <c r="U11" s="376"/>
      <c r="V11" s="376"/>
      <c r="W11" s="376"/>
      <c r="X11" s="376"/>
      <c r="Y11" s="376"/>
      <c r="Z11" s="376"/>
      <c r="AA11" s="376"/>
      <c r="AB11" s="377"/>
      <c r="AC11" s="372"/>
      <c r="AD11" s="175" t="str">
        <f t="shared" si="3"/>
        <v>---</v>
      </c>
      <c r="AE11" s="176" t="str">
        <f t="shared" ref="AE11:AE12" si="13">IF($D11="","",IF(AD11="---","---",IF(OR($D11="系統電力",$D11="産業用蒸気",$D11="温水",$D11="冷水",$D11="蒸気（産業用以外）"),F11*VLOOKUP($D11,GJ換算係数,2,FALSE),F11*H11)))</f>
        <v>---</v>
      </c>
      <c r="AH11" s="192"/>
      <c r="CF11" s="139"/>
      <c r="CG11" s="138"/>
    </row>
    <row r="12" spans="1:85" ht="21.75" customHeight="1">
      <c r="A12" s="171">
        <f>VLOOKUP(D12,非表示_活動量と単位!$D$8:$E$75,2,FALSE)</f>
        <v>0</v>
      </c>
      <c r="B12" s="327"/>
      <c r="C12" s="541">
        <v>10</v>
      </c>
      <c r="D12" s="277" t="s">
        <v>454</v>
      </c>
      <c r="E12" s="477">
        <v>155.78</v>
      </c>
      <c r="F12" s="478">
        <f t="shared" si="5"/>
        <v>155</v>
      </c>
      <c r="G12" s="479" t="str">
        <f t="shared" si="6"/>
        <v>kl</v>
      </c>
      <c r="H12" s="310">
        <f t="shared" si="11"/>
        <v>38.9</v>
      </c>
      <c r="I12" s="547" t="str">
        <f t="shared" si="7"/>
        <v>GJ/kl</v>
      </c>
      <c r="J12" s="312">
        <f t="shared" si="8"/>
        <v>7.0800000000000002E-2</v>
      </c>
      <c r="K12" s="548" t="str">
        <f t="shared" si="9"/>
        <v>t-CO2/GJ</v>
      </c>
      <c r="L12" s="578">
        <f t="shared" si="12"/>
        <v>426.8886</v>
      </c>
      <c r="M12" s="129"/>
      <c r="N12" s="366" t="str">
        <f t="shared" si="2"/>
        <v>使用量</v>
      </c>
      <c r="O12" s="373"/>
      <c r="P12" s="368"/>
      <c r="Q12" s="374"/>
      <c r="R12" s="375"/>
      <c r="S12" s="375"/>
      <c r="T12" s="376"/>
      <c r="U12" s="376"/>
      <c r="V12" s="376"/>
      <c r="W12" s="376"/>
      <c r="X12" s="376"/>
      <c r="Y12" s="376"/>
      <c r="Z12" s="376"/>
      <c r="AA12" s="376"/>
      <c r="AB12" s="377"/>
      <c r="AC12" s="372"/>
      <c r="AD12" s="175" t="str">
        <f t="shared" si="3"/>
        <v>対象</v>
      </c>
      <c r="AE12" s="176">
        <f t="shared" si="13"/>
        <v>6029.5</v>
      </c>
      <c r="AH12" s="191"/>
      <c r="CF12" s="139"/>
      <c r="CG12" s="138"/>
    </row>
    <row r="13" spans="1:85" ht="21.75" customHeight="1">
      <c r="A13" s="171">
        <f>VLOOKUP(D13,非表示_活動量と単位!$D$8:$E$75,2,FALSE)</f>
        <v>0</v>
      </c>
      <c r="B13" s="327"/>
      <c r="C13" s="541">
        <v>11</v>
      </c>
      <c r="D13" s="277" t="s">
        <v>454</v>
      </c>
      <c r="E13" s="477">
        <v>-5</v>
      </c>
      <c r="F13" s="478">
        <f t="shared" si="5"/>
        <v>-5</v>
      </c>
      <c r="G13" s="479" t="str">
        <f t="shared" si="6"/>
        <v>kl</v>
      </c>
      <c r="H13" s="310">
        <f t="shared" si="11"/>
        <v>38.9</v>
      </c>
      <c r="I13" s="547" t="str">
        <f t="shared" si="7"/>
        <v>GJ/kl</v>
      </c>
      <c r="J13" s="312">
        <f t="shared" si="8"/>
        <v>7.0800000000000002E-2</v>
      </c>
      <c r="K13" s="548" t="str">
        <f t="shared" si="9"/>
        <v>t-CO2/GJ</v>
      </c>
      <c r="L13" s="578">
        <f t="shared" si="10"/>
        <v>-13.7706</v>
      </c>
      <c r="M13" s="129"/>
      <c r="N13" s="366" t="str">
        <f t="shared" si="2"/>
        <v>使用量</v>
      </c>
      <c r="O13" s="373"/>
      <c r="P13" s="368"/>
      <c r="Q13" s="374"/>
      <c r="R13" s="375"/>
      <c r="S13" s="375"/>
      <c r="T13" s="376"/>
      <c r="U13" s="376"/>
      <c r="V13" s="376"/>
      <c r="W13" s="376"/>
      <c r="X13" s="376"/>
      <c r="Y13" s="376"/>
      <c r="Z13" s="376"/>
      <c r="AA13" s="376"/>
      <c r="AB13" s="377"/>
      <c r="AC13" s="372"/>
      <c r="AD13" s="175" t="str">
        <f t="shared" si="3"/>
        <v>対象</v>
      </c>
      <c r="AE13" s="176">
        <f t="shared" si="4"/>
        <v>-194.5</v>
      </c>
      <c r="AH13" s="192"/>
      <c r="CF13" s="139"/>
      <c r="CG13" s="138"/>
    </row>
    <row r="14" spans="1:85" ht="21.75" customHeight="1">
      <c r="A14" s="171" t="e">
        <f>VLOOKUP(D14,非表示_活動量と単位!$D$8:$E$75,2,FALSE)</f>
        <v>#N/A</v>
      </c>
      <c r="B14" s="327"/>
      <c r="C14" s="549"/>
      <c r="D14" s="550"/>
      <c r="E14" s="477"/>
      <c r="F14" s="478" t="str">
        <f t="shared" si="5"/>
        <v/>
      </c>
      <c r="G14" s="485" t="str">
        <f t="shared" si="6"/>
        <v/>
      </c>
      <c r="H14" s="310" t="str">
        <f>IF($D14="","",IF(VLOOKUP($C14,モニタリングポイント,9,FALSE)="デフォルト値",VLOOKUP($D14,デフォルト値,4,FALSE),""))</f>
        <v/>
      </c>
      <c r="I14" s="547" t="str">
        <f t="shared" si="7"/>
        <v/>
      </c>
      <c r="J14" s="312" t="str">
        <f t="shared" si="8"/>
        <v/>
      </c>
      <c r="K14" s="548" t="str">
        <f t="shared" si="9"/>
        <v/>
      </c>
      <c r="L14" s="579" t="str">
        <f t="shared" si="10"/>
        <v/>
      </c>
      <c r="M14" s="129"/>
      <c r="N14" s="366" t="str">
        <f t="shared" si="2"/>
        <v/>
      </c>
      <c r="O14" s="373"/>
      <c r="P14" s="368"/>
      <c r="Q14" s="374"/>
      <c r="R14" s="375"/>
      <c r="S14" s="375"/>
      <c r="T14" s="376"/>
      <c r="U14" s="376"/>
      <c r="V14" s="376"/>
      <c r="W14" s="376"/>
      <c r="X14" s="376"/>
      <c r="Y14" s="376"/>
      <c r="Z14" s="376"/>
      <c r="AA14" s="376"/>
      <c r="AB14" s="377"/>
      <c r="AC14" s="372"/>
      <c r="AD14" s="175" t="str">
        <f t="shared" si="3"/>
        <v/>
      </c>
      <c r="AE14" s="176" t="str">
        <f t="shared" si="4"/>
        <v/>
      </c>
      <c r="AH14" s="191"/>
      <c r="CF14" s="139"/>
      <c r="CG14" s="138"/>
    </row>
    <row r="15" spans="1:85" ht="21.75" customHeight="1">
      <c r="A15" s="171" t="e">
        <f>VLOOKUP(D15,非表示_活動量と単位!$D$8:$E$75,2,FALSE)</f>
        <v>#N/A</v>
      </c>
      <c r="B15" s="327"/>
      <c r="C15" s="549"/>
      <c r="D15" s="550"/>
      <c r="E15" s="318"/>
      <c r="F15" s="487" t="str">
        <f t="shared" si="5"/>
        <v/>
      </c>
      <c r="G15" s="485" t="str">
        <f t="shared" si="6"/>
        <v/>
      </c>
      <c r="H15" s="310" t="str">
        <f t="shared" si="11"/>
        <v/>
      </c>
      <c r="I15" s="547" t="str">
        <f t="shared" si="7"/>
        <v/>
      </c>
      <c r="J15" s="312" t="str">
        <f t="shared" si="8"/>
        <v/>
      </c>
      <c r="K15" s="548" t="str">
        <f t="shared" si="9"/>
        <v/>
      </c>
      <c r="L15" s="579" t="str">
        <f t="shared" si="10"/>
        <v/>
      </c>
      <c r="M15" s="129"/>
      <c r="N15" s="366" t="str">
        <f t="shared" si="2"/>
        <v/>
      </c>
      <c r="O15" s="373"/>
      <c r="P15" s="368"/>
      <c r="Q15" s="374"/>
      <c r="R15" s="375"/>
      <c r="S15" s="375"/>
      <c r="T15" s="376"/>
      <c r="U15" s="376"/>
      <c r="V15" s="376"/>
      <c r="W15" s="376"/>
      <c r="X15" s="376"/>
      <c r="Y15" s="376"/>
      <c r="Z15" s="376"/>
      <c r="AA15" s="376"/>
      <c r="AB15" s="377"/>
      <c r="AC15" s="372"/>
      <c r="AD15" s="175" t="str">
        <f t="shared" si="3"/>
        <v/>
      </c>
      <c r="AE15" s="176" t="str">
        <f t="shared" si="4"/>
        <v/>
      </c>
      <c r="AH15" s="192"/>
      <c r="CF15" s="139"/>
      <c r="CG15" s="138"/>
    </row>
    <row r="16" spans="1:85" ht="21.75" customHeight="1">
      <c r="A16" s="171" t="e">
        <f>VLOOKUP(D16,非表示_活動量と単位!$D$8:$E$75,2,FALSE)</f>
        <v>#N/A</v>
      </c>
      <c r="B16" s="327"/>
      <c r="C16" s="549"/>
      <c r="D16" s="550"/>
      <c r="E16" s="318"/>
      <c r="F16" s="487" t="str">
        <f t="shared" si="5"/>
        <v/>
      </c>
      <c r="G16" s="485" t="str">
        <f t="shared" si="6"/>
        <v/>
      </c>
      <c r="H16" s="310" t="str">
        <f t="shared" si="11"/>
        <v/>
      </c>
      <c r="I16" s="547" t="str">
        <f t="shared" si="7"/>
        <v/>
      </c>
      <c r="J16" s="312" t="str">
        <f t="shared" si="8"/>
        <v/>
      </c>
      <c r="K16" s="548" t="str">
        <f t="shared" si="9"/>
        <v/>
      </c>
      <c r="L16" s="579" t="str">
        <f t="shared" si="10"/>
        <v/>
      </c>
      <c r="M16" s="129"/>
      <c r="N16" s="366" t="str">
        <f t="shared" si="2"/>
        <v/>
      </c>
      <c r="O16" s="373"/>
      <c r="P16" s="368"/>
      <c r="Q16" s="374"/>
      <c r="R16" s="375"/>
      <c r="S16" s="375"/>
      <c r="T16" s="376"/>
      <c r="U16" s="376"/>
      <c r="V16" s="376"/>
      <c r="W16" s="376"/>
      <c r="X16" s="376"/>
      <c r="Y16" s="376"/>
      <c r="Z16" s="376"/>
      <c r="AA16" s="376"/>
      <c r="AB16" s="377"/>
      <c r="AC16" s="372"/>
      <c r="AD16" s="175" t="str">
        <f t="shared" si="3"/>
        <v/>
      </c>
      <c r="AE16" s="176" t="str">
        <f t="shared" si="4"/>
        <v/>
      </c>
      <c r="AH16" s="191"/>
      <c r="CF16" s="139"/>
      <c r="CG16" s="138"/>
    </row>
    <row r="17" spans="1:85" ht="21.75" customHeight="1">
      <c r="A17" s="171" t="e">
        <f>VLOOKUP(D17,非表示_活動量と単位!$D$8:$E$75,2,FALSE)</f>
        <v>#N/A</v>
      </c>
      <c r="B17" s="327"/>
      <c r="C17" s="549"/>
      <c r="D17" s="550"/>
      <c r="E17" s="318"/>
      <c r="F17" s="487" t="str">
        <f t="shared" si="5"/>
        <v/>
      </c>
      <c r="G17" s="485" t="str">
        <f t="shared" si="6"/>
        <v/>
      </c>
      <c r="H17" s="310" t="str">
        <f t="shared" si="11"/>
        <v/>
      </c>
      <c r="I17" s="547" t="str">
        <f t="shared" si="7"/>
        <v/>
      </c>
      <c r="J17" s="312" t="str">
        <f t="shared" si="8"/>
        <v/>
      </c>
      <c r="K17" s="548" t="str">
        <f t="shared" si="9"/>
        <v/>
      </c>
      <c r="L17" s="579" t="str">
        <f>IF($D17="","",IF($A17=0,F17*H17*J17,F17*J17))</f>
        <v/>
      </c>
      <c r="M17" s="129"/>
      <c r="N17" s="366" t="str">
        <f t="shared" si="2"/>
        <v/>
      </c>
      <c r="O17" s="373"/>
      <c r="P17" s="368"/>
      <c r="Q17" s="374"/>
      <c r="R17" s="375"/>
      <c r="S17" s="375"/>
      <c r="T17" s="376"/>
      <c r="U17" s="376"/>
      <c r="V17" s="376"/>
      <c r="W17" s="376"/>
      <c r="X17" s="376"/>
      <c r="Y17" s="376"/>
      <c r="Z17" s="376"/>
      <c r="AA17" s="376"/>
      <c r="AB17" s="377"/>
      <c r="AC17" s="372"/>
      <c r="AD17" s="175" t="str">
        <f t="shared" si="3"/>
        <v/>
      </c>
      <c r="AE17" s="176" t="str">
        <f t="shared" si="4"/>
        <v/>
      </c>
      <c r="AH17" s="192"/>
      <c r="CF17" s="139"/>
      <c r="CG17" s="138"/>
    </row>
    <row r="18" spans="1:85" ht="21.75" customHeight="1">
      <c r="A18" s="171" t="e">
        <f>VLOOKUP(D18,非表示_活動量と単位!$D$8:$E$75,2,FALSE)</f>
        <v>#N/A</v>
      </c>
      <c r="B18" s="327"/>
      <c r="C18" s="549"/>
      <c r="D18" s="550"/>
      <c r="E18" s="318"/>
      <c r="F18" s="487" t="str">
        <f t="shared" si="5"/>
        <v/>
      </c>
      <c r="G18" s="485" t="str">
        <f t="shared" si="6"/>
        <v/>
      </c>
      <c r="H18" s="310" t="str">
        <f t="shared" si="11"/>
        <v/>
      </c>
      <c r="I18" s="547" t="str">
        <f t="shared" si="7"/>
        <v/>
      </c>
      <c r="J18" s="312" t="str">
        <f t="shared" si="8"/>
        <v/>
      </c>
      <c r="K18" s="548" t="str">
        <f t="shared" si="9"/>
        <v/>
      </c>
      <c r="L18" s="579" t="str">
        <f t="shared" si="10"/>
        <v/>
      </c>
      <c r="M18" s="129"/>
      <c r="N18" s="366" t="str">
        <f t="shared" si="2"/>
        <v/>
      </c>
      <c r="O18" s="373"/>
      <c r="P18" s="368"/>
      <c r="Q18" s="374"/>
      <c r="R18" s="375"/>
      <c r="S18" s="375"/>
      <c r="T18" s="376"/>
      <c r="U18" s="376"/>
      <c r="V18" s="376"/>
      <c r="W18" s="376"/>
      <c r="X18" s="376"/>
      <c r="Y18" s="376"/>
      <c r="Z18" s="376"/>
      <c r="AA18" s="376"/>
      <c r="AB18" s="377"/>
      <c r="AC18" s="372"/>
      <c r="AD18" s="175" t="str">
        <f t="shared" si="3"/>
        <v/>
      </c>
      <c r="AE18" s="176" t="str">
        <f t="shared" si="4"/>
        <v/>
      </c>
      <c r="AH18" s="191"/>
      <c r="CF18" s="139"/>
      <c r="CG18" s="138"/>
    </row>
    <row r="19" spans="1:85" ht="21.75" customHeight="1">
      <c r="A19" s="171" t="e">
        <f>VLOOKUP(D19,非表示_活動量と単位!$D$8:$E$75,2,FALSE)</f>
        <v>#N/A</v>
      </c>
      <c r="B19" s="327"/>
      <c r="C19" s="549"/>
      <c r="D19" s="550"/>
      <c r="E19" s="318"/>
      <c r="F19" s="487" t="str">
        <f t="shared" si="5"/>
        <v/>
      </c>
      <c r="G19" s="485" t="str">
        <f t="shared" si="6"/>
        <v/>
      </c>
      <c r="H19" s="310" t="str">
        <f t="shared" si="11"/>
        <v/>
      </c>
      <c r="I19" s="547" t="str">
        <f t="shared" si="7"/>
        <v/>
      </c>
      <c r="J19" s="312" t="str">
        <f t="shared" si="8"/>
        <v/>
      </c>
      <c r="K19" s="548" t="str">
        <f t="shared" si="9"/>
        <v/>
      </c>
      <c r="L19" s="579" t="str">
        <f t="shared" si="10"/>
        <v/>
      </c>
      <c r="M19" s="129"/>
      <c r="N19" s="366" t="str">
        <f t="shared" si="2"/>
        <v/>
      </c>
      <c r="O19" s="373"/>
      <c r="P19" s="368"/>
      <c r="Q19" s="374"/>
      <c r="R19" s="375"/>
      <c r="S19" s="375"/>
      <c r="T19" s="376"/>
      <c r="U19" s="376"/>
      <c r="V19" s="376"/>
      <c r="W19" s="376"/>
      <c r="X19" s="376"/>
      <c r="Y19" s="376"/>
      <c r="Z19" s="376"/>
      <c r="AA19" s="376"/>
      <c r="AB19" s="377"/>
      <c r="AC19" s="372"/>
      <c r="AD19" s="175" t="str">
        <f t="shared" si="3"/>
        <v/>
      </c>
      <c r="AE19" s="176" t="str">
        <f t="shared" si="4"/>
        <v/>
      </c>
      <c r="AH19" s="192"/>
      <c r="CF19" s="139"/>
      <c r="CG19" s="138"/>
    </row>
    <row r="20" spans="1:85" ht="21.75" customHeight="1">
      <c r="A20" s="171" t="e">
        <f>VLOOKUP(D20,非表示_活動量と単位!$D$8:$E$75,2,FALSE)</f>
        <v>#N/A</v>
      </c>
      <c r="B20" s="327"/>
      <c r="C20" s="549"/>
      <c r="D20" s="550"/>
      <c r="E20" s="318"/>
      <c r="F20" s="487" t="str">
        <f t="shared" si="5"/>
        <v/>
      </c>
      <c r="G20" s="485" t="str">
        <f t="shared" si="6"/>
        <v/>
      </c>
      <c r="H20" s="310" t="str">
        <f t="shared" si="11"/>
        <v/>
      </c>
      <c r="I20" s="547" t="str">
        <f t="shared" si="7"/>
        <v/>
      </c>
      <c r="J20" s="312" t="str">
        <f t="shared" si="8"/>
        <v/>
      </c>
      <c r="K20" s="548" t="str">
        <f t="shared" si="9"/>
        <v/>
      </c>
      <c r="L20" s="579" t="str">
        <f t="shared" si="10"/>
        <v/>
      </c>
      <c r="M20" s="129"/>
      <c r="N20" s="366" t="str">
        <f t="shared" si="2"/>
        <v/>
      </c>
      <c r="O20" s="373"/>
      <c r="P20" s="368"/>
      <c r="Q20" s="374"/>
      <c r="R20" s="375"/>
      <c r="S20" s="375"/>
      <c r="T20" s="376"/>
      <c r="U20" s="376"/>
      <c r="V20" s="376"/>
      <c r="W20" s="376"/>
      <c r="X20" s="376"/>
      <c r="Y20" s="376"/>
      <c r="Z20" s="376"/>
      <c r="AA20" s="376"/>
      <c r="AB20" s="377"/>
      <c r="AC20" s="372"/>
      <c r="AD20" s="175" t="str">
        <f t="shared" si="3"/>
        <v/>
      </c>
      <c r="AE20" s="176" t="str">
        <f t="shared" si="4"/>
        <v/>
      </c>
      <c r="AH20" s="191"/>
      <c r="CF20" s="139"/>
      <c r="CG20" s="138"/>
    </row>
    <row r="21" spans="1:85" ht="21.75" customHeight="1" thickBot="1">
      <c r="A21" s="171" t="e">
        <f>VLOOKUP(D21,非表示_活動量と単位!$D$8:$E$75,2,FALSE)</f>
        <v>#N/A</v>
      </c>
      <c r="B21" s="327"/>
      <c r="C21" s="483"/>
      <c r="D21" s="552"/>
      <c r="E21" s="318"/>
      <c r="F21" s="487" t="str">
        <f t="shared" si="5"/>
        <v/>
      </c>
      <c r="G21" s="485" t="str">
        <f t="shared" si="6"/>
        <v/>
      </c>
      <c r="H21" s="542" t="str">
        <f t="shared" si="11"/>
        <v/>
      </c>
      <c r="I21" s="543" t="str">
        <f t="shared" si="7"/>
        <v/>
      </c>
      <c r="J21" s="544" t="str">
        <f t="shared" si="8"/>
        <v/>
      </c>
      <c r="K21" s="545" t="str">
        <f t="shared" si="9"/>
        <v/>
      </c>
      <c r="L21" s="580" t="str">
        <f>IF($D21="","",IF($A21=0,F21*H21*J21,F21*J21))</f>
        <v/>
      </c>
      <c r="M21" s="558"/>
      <c r="N21" s="378" t="str">
        <f t="shared" si="2"/>
        <v/>
      </c>
      <c r="O21" s="379"/>
      <c r="P21" s="380"/>
      <c r="Q21" s="381"/>
      <c r="R21" s="382"/>
      <c r="S21" s="382"/>
      <c r="T21" s="383"/>
      <c r="U21" s="383"/>
      <c r="V21" s="383"/>
      <c r="W21" s="383"/>
      <c r="X21" s="383"/>
      <c r="Y21" s="383"/>
      <c r="Z21" s="383"/>
      <c r="AA21" s="383"/>
      <c r="AB21" s="384"/>
      <c r="AC21" s="385"/>
      <c r="AD21" s="177" t="str">
        <f t="shared" si="3"/>
        <v/>
      </c>
      <c r="AE21" s="178" t="str">
        <f t="shared" si="4"/>
        <v/>
      </c>
      <c r="AH21" s="192"/>
      <c r="CF21" s="139"/>
      <c r="CG21" s="138"/>
    </row>
    <row r="22" spans="1:85" ht="21.75" customHeight="1">
      <c r="A22" s="171">
        <f t="shared" ref="A22:A30" si="14">IF($H22="",1,0)</f>
        <v>1</v>
      </c>
      <c r="B22" s="327"/>
      <c r="C22" s="559"/>
      <c r="D22" s="560" t="s">
        <v>493</v>
      </c>
      <c r="E22" s="317"/>
      <c r="F22" s="492" t="str">
        <f t="shared" si="5"/>
        <v/>
      </c>
      <c r="G22" s="561"/>
      <c r="H22" s="581"/>
      <c r="I22" s="561"/>
      <c r="J22" s="563"/>
      <c r="K22" s="561"/>
      <c r="L22" s="582" t="str">
        <f>IF($C22="","",IF($A22=0,F22*H22*J22,F22*J22))</f>
        <v/>
      </c>
      <c r="M22" s="565"/>
      <c r="N22" s="386"/>
      <c r="O22" s="387"/>
      <c r="P22" s="388"/>
      <c r="Q22" s="389"/>
      <c r="R22" s="390"/>
      <c r="S22" s="390"/>
      <c r="T22" s="391"/>
      <c r="U22" s="391"/>
      <c r="V22" s="391"/>
      <c r="W22" s="391"/>
      <c r="X22" s="391"/>
      <c r="Y22" s="391"/>
      <c r="Z22" s="391"/>
      <c r="AA22" s="391"/>
      <c r="AB22" s="392"/>
      <c r="AC22" s="393"/>
      <c r="AD22" s="179" t="str">
        <f t="shared" si="3"/>
        <v>---</v>
      </c>
      <c r="AE22" s="180" t="str">
        <f t="shared" si="4"/>
        <v>---</v>
      </c>
      <c r="AH22" s="192"/>
      <c r="CF22" s="139"/>
      <c r="CG22" s="138"/>
    </row>
    <row r="23" spans="1:85" ht="21.75" customHeight="1">
      <c r="A23" s="171">
        <f t="shared" si="14"/>
        <v>1</v>
      </c>
      <c r="B23" s="327"/>
      <c r="C23" s="549"/>
      <c r="D23" s="550" t="s">
        <v>493</v>
      </c>
      <c r="E23" s="318"/>
      <c r="F23" s="487" t="str">
        <f t="shared" si="5"/>
        <v/>
      </c>
      <c r="G23" s="566"/>
      <c r="H23" s="583"/>
      <c r="I23" s="566"/>
      <c r="J23" s="568"/>
      <c r="K23" s="566"/>
      <c r="L23" s="579" t="str">
        <f t="shared" ref="L23:L31" si="15">IF($C23="","",IF($A23=0,F23*H23*J23,F23*J23))</f>
        <v/>
      </c>
      <c r="M23" s="129"/>
      <c r="N23" s="394"/>
      <c r="O23" s="373"/>
      <c r="P23" s="368"/>
      <c r="Q23" s="374"/>
      <c r="R23" s="375"/>
      <c r="S23" s="375"/>
      <c r="T23" s="376"/>
      <c r="U23" s="376"/>
      <c r="V23" s="376"/>
      <c r="W23" s="376"/>
      <c r="X23" s="376"/>
      <c r="Y23" s="376"/>
      <c r="Z23" s="376"/>
      <c r="AA23" s="376"/>
      <c r="AB23" s="377"/>
      <c r="AC23" s="372"/>
      <c r="AD23" s="175" t="str">
        <f t="shared" si="3"/>
        <v>---</v>
      </c>
      <c r="AE23" s="181" t="str">
        <f t="shared" ref="AE23:AE24" si="16">IF($D23="","",IF(AD23="---","---",IF(OR($D23="系統電力",$D23="産業用蒸気",$D23="温水",$D23="冷水",$D23="蒸気（産業用以外）"),F23*VLOOKUP($D23,GJ換算係数,2,FALSE),F23*H23)))</f>
        <v>---</v>
      </c>
      <c r="CF23" s="139"/>
      <c r="CG23" s="138"/>
    </row>
    <row r="24" spans="1:85" ht="21.75" customHeight="1">
      <c r="A24" s="171">
        <f t="shared" si="14"/>
        <v>1</v>
      </c>
      <c r="B24" s="327"/>
      <c r="C24" s="549"/>
      <c r="D24" s="550" t="s">
        <v>493</v>
      </c>
      <c r="E24" s="318"/>
      <c r="F24" s="487" t="str">
        <f t="shared" si="5"/>
        <v/>
      </c>
      <c r="G24" s="566"/>
      <c r="H24" s="583"/>
      <c r="I24" s="566"/>
      <c r="J24" s="568"/>
      <c r="K24" s="566"/>
      <c r="L24" s="579" t="str">
        <f t="shared" si="15"/>
        <v/>
      </c>
      <c r="M24" s="129"/>
      <c r="N24" s="394"/>
      <c r="O24" s="373"/>
      <c r="P24" s="368"/>
      <c r="Q24" s="374"/>
      <c r="R24" s="375"/>
      <c r="S24" s="375"/>
      <c r="T24" s="376"/>
      <c r="U24" s="376"/>
      <c r="V24" s="376"/>
      <c r="W24" s="376"/>
      <c r="X24" s="376"/>
      <c r="Y24" s="376"/>
      <c r="Z24" s="376"/>
      <c r="AA24" s="376"/>
      <c r="AB24" s="377"/>
      <c r="AC24" s="372"/>
      <c r="AD24" s="175" t="str">
        <f t="shared" si="3"/>
        <v>---</v>
      </c>
      <c r="AE24" s="181" t="str">
        <f t="shared" si="16"/>
        <v>---</v>
      </c>
      <c r="CF24" s="139"/>
      <c r="CG24" s="138"/>
    </row>
    <row r="25" spans="1:85" ht="21.75" customHeight="1">
      <c r="A25" s="171">
        <f t="shared" si="14"/>
        <v>1</v>
      </c>
      <c r="B25" s="327"/>
      <c r="C25" s="549"/>
      <c r="D25" s="550" t="s">
        <v>493</v>
      </c>
      <c r="E25" s="318"/>
      <c r="F25" s="487" t="str">
        <f t="shared" si="5"/>
        <v/>
      </c>
      <c r="G25" s="566"/>
      <c r="H25" s="583"/>
      <c r="I25" s="566"/>
      <c r="J25" s="568"/>
      <c r="K25" s="566"/>
      <c r="L25" s="579" t="str">
        <f t="shared" si="15"/>
        <v/>
      </c>
      <c r="M25" s="129"/>
      <c r="N25" s="394"/>
      <c r="O25" s="373"/>
      <c r="P25" s="368"/>
      <c r="Q25" s="374"/>
      <c r="R25" s="375"/>
      <c r="S25" s="375"/>
      <c r="T25" s="376"/>
      <c r="U25" s="376"/>
      <c r="V25" s="376"/>
      <c r="W25" s="376"/>
      <c r="X25" s="376"/>
      <c r="Y25" s="376"/>
      <c r="Z25" s="376"/>
      <c r="AA25" s="376"/>
      <c r="AB25" s="377"/>
      <c r="AC25" s="372"/>
      <c r="AD25" s="175" t="str">
        <f t="shared" si="3"/>
        <v>---</v>
      </c>
      <c r="AE25" s="181" t="str">
        <f t="shared" ref="AE25:AE26" si="17">IF($D25="","",IF(AD25="---","---",IF(OR($D25="系統電力",$D25="産業用蒸気",$D25="温水",$D25="冷水",$D25="蒸気（産業用以外）"),F25*VLOOKUP($D25,GJ換算係数,2,FALSE),F25*H25)))</f>
        <v>---</v>
      </c>
      <c r="CF25" s="139"/>
      <c r="CG25" s="138"/>
    </row>
    <row r="26" spans="1:85" ht="21.75" customHeight="1">
      <c r="A26" s="171">
        <f t="shared" si="14"/>
        <v>1</v>
      </c>
      <c r="B26" s="327"/>
      <c r="C26" s="549"/>
      <c r="D26" s="550" t="s">
        <v>493</v>
      </c>
      <c r="E26" s="318"/>
      <c r="F26" s="487" t="str">
        <f t="shared" si="5"/>
        <v/>
      </c>
      <c r="G26" s="566"/>
      <c r="H26" s="583"/>
      <c r="I26" s="566"/>
      <c r="J26" s="568"/>
      <c r="K26" s="566"/>
      <c r="L26" s="579" t="str">
        <f t="shared" si="15"/>
        <v/>
      </c>
      <c r="M26" s="129"/>
      <c r="N26" s="394"/>
      <c r="O26" s="373"/>
      <c r="P26" s="368"/>
      <c r="Q26" s="374"/>
      <c r="R26" s="375"/>
      <c r="S26" s="375"/>
      <c r="T26" s="376"/>
      <c r="U26" s="376"/>
      <c r="V26" s="376"/>
      <c r="W26" s="376"/>
      <c r="X26" s="376"/>
      <c r="Y26" s="376"/>
      <c r="Z26" s="376"/>
      <c r="AA26" s="376"/>
      <c r="AB26" s="377"/>
      <c r="AC26" s="372"/>
      <c r="AD26" s="175" t="str">
        <f t="shared" si="3"/>
        <v>---</v>
      </c>
      <c r="AE26" s="181" t="str">
        <f t="shared" si="17"/>
        <v>---</v>
      </c>
      <c r="CF26" s="139"/>
      <c r="CG26" s="138"/>
    </row>
    <row r="27" spans="1:85" ht="21.75" customHeight="1">
      <c r="A27" s="171">
        <f t="shared" si="14"/>
        <v>1</v>
      </c>
      <c r="B27" s="327"/>
      <c r="C27" s="549"/>
      <c r="D27" s="550" t="s">
        <v>493</v>
      </c>
      <c r="E27" s="318"/>
      <c r="F27" s="487" t="str">
        <f t="shared" si="5"/>
        <v/>
      </c>
      <c r="G27" s="566"/>
      <c r="H27" s="583"/>
      <c r="I27" s="566"/>
      <c r="J27" s="568"/>
      <c r="K27" s="566"/>
      <c r="L27" s="579" t="str">
        <f t="shared" si="15"/>
        <v/>
      </c>
      <c r="M27" s="129"/>
      <c r="N27" s="394"/>
      <c r="O27" s="373"/>
      <c r="P27" s="368"/>
      <c r="Q27" s="374"/>
      <c r="R27" s="375"/>
      <c r="S27" s="375"/>
      <c r="T27" s="376"/>
      <c r="U27" s="376"/>
      <c r="V27" s="376"/>
      <c r="W27" s="376"/>
      <c r="X27" s="376"/>
      <c r="Y27" s="376"/>
      <c r="Z27" s="376"/>
      <c r="AA27" s="376"/>
      <c r="AB27" s="377"/>
      <c r="AC27" s="372"/>
      <c r="AD27" s="175" t="str">
        <f t="shared" si="3"/>
        <v>---</v>
      </c>
      <c r="AE27" s="181" t="str">
        <f t="shared" si="4"/>
        <v>---</v>
      </c>
      <c r="CF27" s="139"/>
      <c r="CG27" s="138"/>
    </row>
    <row r="28" spans="1:85" ht="21.75" customHeight="1">
      <c r="A28" s="171">
        <f t="shared" si="14"/>
        <v>1</v>
      </c>
      <c r="B28" s="327"/>
      <c r="C28" s="549"/>
      <c r="D28" s="550" t="s">
        <v>493</v>
      </c>
      <c r="E28" s="318"/>
      <c r="F28" s="487" t="str">
        <f t="shared" si="5"/>
        <v/>
      </c>
      <c r="G28" s="566"/>
      <c r="H28" s="583"/>
      <c r="I28" s="566"/>
      <c r="J28" s="568"/>
      <c r="K28" s="566"/>
      <c r="L28" s="579" t="str">
        <f t="shared" si="15"/>
        <v/>
      </c>
      <c r="M28" s="129"/>
      <c r="N28" s="394"/>
      <c r="O28" s="373"/>
      <c r="P28" s="368"/>
      <c r="Q28" s="374"/>
      <c r="R28" s="375"/>
      <c r="S28" s="375"/>
      <c r="T28" s="376"/>
      <c r="U28" s="376"/>
      <c r="V28" s="376"/>
      <c r="W28" s="376"/>
      <c r="X28" s="376"/>
      <c r="Y28" s="376"/>
      <c r="Z28" s="376"/>
      <c r="AA28" s="376"/>
      <c r="AB28" s="377"/>
      <c r="AC28" s="372"/>
      <c r="AD28" s="175" t="str">
        <f t="shared" si="3"/>
        <v>---</v>
      </c>
      <c r="AE28" s="181" t="str">
        <f t="shared" ref="AE28" si="18">IF($D28="","",IF(AD28="---","---",IF(OR($D28="系統電力",$D28="産業用蒸気",$D28="温水",$D28="冷水",$D28="蒸気（産業用以外）"),F28*VLOOKUP($D28,GJ換算係数,2,FALSE),F28*H28)))</f>
        <v>---</v>
      </c>
      <c r="CF28" s="139"/>
      <c r="CG28" s="138"/>
    </row>
    <row r="29" spans="1:85" ht="21.75" customHeight="1">
      <c r="A29" s="171">
        <f t="shared" si="14"/>
        <v>1</v>
      </c>
      <c r="B29" s="327"/>
      <c r="C29" s="549"/>
      <c r="D29" s="550" t="s">
        <v>493</v>
      </c>
      <c r="E29" s="318"/>
      <c r="F29" s="487" t="str">
        <f t="shared" si="5"/>
        <v/>
      </c>
      <c r="G29" s="566"/>
      <c r="H29" s="583"/>
      <c r="I29" s="566"/>
      <c r="J29" s="568"/>
      <c r="K29" s="566"/>
      <c r="L29" s="579" t="str">
        <f t="shared" si="15"/>
        <v/>
      </c>
      <c r="M29" s="129"/>
      <c r="N29" s="394"/>
      <c r="O29" s="373"/>
      <c r="P29" s="368"/>
      <c r="Q29" s="374"/>
      <c r="R29" s="375"/>
      <c r="S29" s="375"/>
      <c r="T29" s="376"/>
      <c r="U29" s="376"/>
      <c r="V29" s="376"/>
      <c r="W29" s="376"/>
      <c r="X29" s="376"/>
      <c r="Y29" s="376"/>
      <c r="Z29" s="376"/>
      <c r="AA29" s="376"/>
      <c r="AB29" s="377"/>
      <c r="AC29" s="372"/>
      <c r="AD29" s="175" t="str">
        <f t="shared" si="3"/>
        <v>---</v>
      </c>
      <c r="AE29" s="181" t="str">
        <f t="shared" ref="AE29" si="19">IF($D29="","",IF(AD29="---","---",IF(OR($D29="系統電力",$D29="産業用蒸気",$D29="温水",$D29="冷水",$D29="蒸気（産業用以外）"),F29*VLOOKUP($D29,GJ換算係数,2,FALSE),F29*H29)))</f>
        <v>---</v>
      </c>
      <c r="CF29" s="139"/>
      <c r="CG29" s="138"/>
    </row>
    <row r="30" spans="1:85" ht="21.75" customHeight="1">
      <c r="A30" s="171">
        <f t="shared" si="14"/>
        <v>1</v>
      </c>
      <c r="B30" s="327"/>
      <c r="C30" s="549"/>
      <c r="D30" s="550" t="s">
        <v>493</v>
      </c>
      <c r="E30" s="318"/>
      <c r="F30" s="487" t="str">
        <f t="shared" si="5"/>
        <v/>
      </c>
      <c r="G30" s="566"/>
      <c r="H30" s="583"/>
      <c r="I30" s="566"/>
      <c r="J30" s="568"/>
      <c r="K30" s="566"/>
      <c r="L30" s="579" t="str">
        <f t="shared" si="15"/>
        <v/>
      </c>
      <c r="M30" s="129"/>
      <c r="N30" s="394"/>
      <c r="O30" s="373"/>
      <c r="P30" s="368"/>
      <c r="Q30" s="374"/>
      <c r="R30" s="375"/>
      <c r="S30" s="375"/>
      <c r="T30" s="376"/>
      <c r="U30" s="376"/>
      <c r="V30" s="376"/>
      <c r="W30" s="376"/>
      <c r="X30" s="376"/>
      <c r="Y30" s="376"/>
      <c r="Z30" s="376"/>
      <c r="AA30" s="376"/>
      <c r="AB30" s="377"/>
      <c r="AC30" s="372"/>
      <c r="AD30" s="175" t="str">
        <f t="shared" si="3"/>
        <v>---</v>
      </c>
      <c r="AE30" s="181" t="str">
        <f t="shared" si="4"/>
        <v>---</v>
      </c>
      <c r="CF30" s="139"/>
      <c r="CG30" s="138"/>
    </row>
    <row r="31" spans="1:85" ht="21.75" customHeight="1" thickBot="1">
      <c r="A31" s="171">
        <f t="shared" ref="A31" si="20">IF($H31="",1,0)</f>
        <v>1</v>
      </c>
      <c r="B31" s="327"/>
      <c r="C31" s="500"/>
      <c r="D31" s="569" t="s">
        <v>493</v>
      </c>
      <c r="E31" s="502"/>
      <c r="F31" s="503" t="str">
        <f t="shared" si="5"/>
        <v/>
      </c>
      <c r="G31" s="570"/>
      <c r="H31" s="584"/>
      <c r="I31" s="570"/>
      <c r="J31" s="572"/>
      <c r="K31" s="570"/>
      <c r="L31" s="585" t="str">
        <f t="shared" si="15"/>
        <v/>
      </c>
      <c r="M31" s="130"/>
      <c r="N31" s="395"/>
      <c r="O31" s="396"/>
      <c r="P31" s="397"/>
      <c r="Q31" s="398"/>
      <c r="R31" s="399"/>
      <c r="S31" s="399"/>
      <c r="T31" s="400"/>
      <c r="U31" s="400"/>
      <c r="V31" s="400"/>
      <c r="W31" s="400"/>
      <c r="X31" s="400"/>
      <c r="Y31" s="400"/>
      <c r="Z31" s="400"/>
      <c r="AA31" s="400"/>
      <c r="AB31" s="401"/>
      <c r="AC31" s="402"/>
      <c r="AD31" s="182" t="str">
        <f t="shared" si="3"/>
        <v>---</v>
      </c>
      <c r="AE31" s="183" t="str">
        <f t="shared" si="4"/>
        <v>---</v>
      </c>
      <c r="CF31" s="139"/>
      <c r="CG31" s="138"/>
    </row>
    <row r="32" spans="1:85" ht="28.2" customHeight="1" thickBot="1">
      <c r="A32" s="170"/>
      <c r="B32" s="147"/>
      <c r="C32" s="147"/>
      <c r="D32" s="147"/>
      <c r="E32" s="147"/>
      <c r="J32" s="861" t="s">
        <v>605</v>
      </c>
      <c r="K32" s="862"/>
      <c r="L32" s="586">
        <f>INT(SUM($L$7:$L$31)+SUM($L$48:$L$102))</f>
        <v>5772</v>
      </c>
      <c r="M32" s="184"/>
      <c r="N32" s="149"/>
      <c r="O32" s="149"/>
      <c r="P32" s="149"/>
      <c r="Q32" s="149"/>
      <c r="R32" s="149"/>
      <c r="S32" s="149"/>
      <c r="AD32" s="131" t="s">
        <v>630</v>
      </c>
      <c r="AE32" s="403">
        <f>SUM($AE$7:$AE$31)+SUM($AE$48:$AE$102)</f>
        <v>75808.399999999994</v>
      </c>
      <c r="CF32" s="139"/>
      <c r="CG32" s="138"/>
    </row>
    <row r="33" spans="1:85" ht="27" hidden="1" customHeight="1" thickBot="1">
      <c r="A33" s="170"/>
      <c r="B33" s="147"/>
      <c r="C33" s="147"/>
      <c r="D33" s="147"/>
      <c r="E33" s="147"/>
      <c r="J33" s="856" t="s">
        <v>629</v>
      </c>
      <c r="K33" s="857"/>
      <c r="L33" s="403">
        <f>SUMIFS(L7:L31,AD7:AD31,"対象")+SUMIFS(L48:L102,AD48:AD102,"対象")</f>
        <v>4873.7308000000003</v>
      </c>
      <c r="M33" s="184"/>
      <c r="N33" s="149"/>
      <c r="O33" s="149"/>
      <c r="P33" s="149"/>
      <c r="Q33" s="149"/>
      <c r="R33" s="149"/>
      <c r="S33" s="149"/>
      <c r="AD33" s="132" t="s">
        <v>738</v>
      </c>
      <c r="AE33" s="234">
        <f>IFERROR(L33/AE32,"---")</f>
        <v>6.4290115607241419E-2</v>
      </c>
      <c r="CF33" s="139"/>
      <c r="CG33" s="138"/>
    </row>
    <row r="34" spans="1:85" ht="1.95" customHeight="1">
      <c r="A34" s="170"/>
      <c r="B34" s="150"/>
      <c r="C34" s="151"/>
      <c r="D34" s="152"/>
      <c r="E34" s="152"/>
      <c r="K34" s="316"/>
      <c r="L34" s="148"/>
      <c r="M34" s="148"/>
      <c r="N34" s="149"/>
      <c r="O34" s="149"/>
      <c r="P34" s="149"/>
      <c r="Q34" s="149"/>
      <c r="R34" s="149"/>
      <c r="S34" s="149"/>
      <c r="CF34" s="139"/>
      <c r="CG34" s="138"/>
    </row>
    <row r="35" spans="1:85" ht="12" customHeight="1">
      <c r="B35" s="211" t="s">
        <v>825</v>
      </c>
      <c r="C35" s="404" t="s">
        <v>998</v>
      </c>
      <c r="D35" s="405"/>
      <c r="E35" s="405"/>
      <c r="K35" s="316"/>
      <c r="L35" s="148"/>
      <c r="M35" s="148"/>
      <c r="N35" s="149"/>
      <c r="O35" s="149"/>
      <c r="P35" s="149"/>
      <c r="Q35" s="149"/>
      <c r="R35" s="149"/>
      <c r="S35" s="149"/>
      <c r="CF35" s="139"/>
      <c r="CG35" s="138"/>
    </row>
    <row r="36" spans="1:85" ht="14.7" customHeight="1">
      <c r="B36" s="211" t="s">
        <v>432</v>
      </c>
      <c r="C36" s="337" t="s">
        <v>730</v>
      </c>
      <c r="D36" s="405"/>
      <c r="E36" s="405"/>
      <c r="CF36" s="140"/>
      <c r="CG36" s="138"/>
    </row>
    <row r="37" spans="1:85" ht="14.7" customHeight="1">
      <c r="B37" s="212"/>
      <c r="C37" s="406" t="s">
        <v>731</v>
      </c>
      <c r="D37" s="405"/>
      <c r="E37" s="405"/>
      <c r="CF37" s="141"/>
      <c r="CG37" s="138"/>
    </row>
    <row r="38" spans="1:85" ht="14.7" customHeight="1">
      <c r="B38" s="212"/>
      <c r="C38" s="328" t="s">
        <v>744</v>
      </c>
      <c r="D38" s="328"/>
      <c r="E38" s="328"/>
      <c r="CF38" s="141"/>
      <c r="CG38" s="138"/>
    </row>
    <row r="39" spans="1:85" ht="14.7" customHeight="1">
      <c r="B39" s="211"/>
      <c r="C39" s="406" t="s">
        <v>732</v>
      </c>
      <c r="D39" s="407"/>
      <c r="E39" s="407"/>
      <c r="CF39" s="141"/>
      <c r="CG39" s="138"/>
    </row>
    <row r="40" spans="1:85" ht="14.7" customHeight="1">
      <c r="B40" s="211"/>
      <c r="C40" s="328" t="s">
        <v>737</v>
      </c>
      <c r="D40" s="328"/>
      <c r="E40" s="328"/>
      <c r="CF40" s="141"/>
      <c r="CG40" s="138"/>
    </row>
    <row r="41" spans="1:85" ht="14.7" customHeight="1">
      <c r="B41" s="213" t="s">
        <v>433</v>
      </c>
      <c r="C41" s="328" t="s">
        <v>606</v>
      </c>
      <c r="D41" s="328"/>
      <c r="E41" s="328"/>
      <c r="CF41" s="141"/>
      <c r="CG41" s="138"/>
    </row>
    <row r="42" spans="1:85" ht="14.7" customHeight="1">
      <c r="B42" s="213" t="s">
        <v>434</v>
      </c>
      <c r="C42" s="591" t="s">
        <v>703</v>
      </c>
      <c r="D42" s="328"/>
      <c r="E42" s="328"/>
      <c r="CF42" s="141"/>
      <c r="CG42" s="138"/>
    </row>
    <row r="43" spans="1:85" ht="12" customHeight="1">
      <c r="B43" s="153"/>
      <c r="CF43" s="141"/>
      <c r="CG43" s="138"/>
    </row>
    <row r="44" spans="1:85" ht="12" customHeight="1" thickBot="1">
      <c r="B44" s="153"/>
      <c r="N44" s="149"/>
      <c r="O44" s="149"/>
      <c r="P44" s="149"/>
      <c r="CF44" s="141"/>
      <c r="CG44" s="138"/>
    </row>
    <row r="45" spans="1:85" ht="15" customHeight="1">
      <c r="B45" s="788"/>
      <c r="C45" s="843" t="s">
        <v>602</v>
      </c>
      <c r="D45" s="846" t="s">
        <v>439</v>
      </c>
      <c r="E45" s="853" t="s">
        <v>833</v>
      </c>
      <c r="F45" s="849" t="s">
        <v>834</v>
      </c>
      <c r="G45" s="830"/>
      <c r="H45" s="849" t="s">
        <v>441</v>
      </c>
      <c r="I45" s="850"/>
      <c r="J45" s="830" t="s">
        <v>512</v>
      </c>
      <c r="K45" s="830"/>
      <c r="L45" s="832" t="s">
        <v>688</v>
      </c>
      <c r="M45" s="835" t="s">
        <v>557</v>
      </c>
      <c r="N45" s="838" t="s">
        <v>600</v>
      </c>
      <c r="O45" s="840" t="s">
        <v>603</v>
      </c>
      <c r="P45" s="816" t="s">
        <v>707</v>
      </c>
      <c r="Q45" s="816"/>
      <c r="R45" s="816"/>
      <c r="S45" s="816"/>
      <c r="T45" s="816"/>
      <c r="U45" s="816"/>
      <c r="V45" s="816"/>
      <c r="W45" s="816"/>
      <c r="X45" s="816"/>
      <c r="Y45" s="816"/>
      <c r="Z45" s="816"/>
      <c r="AA45" s="816"/>
      <c r="AB45" s="818" t="s">
        <v>604</v>
      </c>
      <c r="AC45" s="821" t="s">
        <v>601</v>
      </c>
      <c r="AD45" s="824" t="s">
        <v>625</v>
      </c>
      <c r="AE45" s="825"/>
      <c r="CF45" s="141"/>
      <c r="CG45" s="138"/>
    </row>
    <row r="46" spans="1:85" ht="12" customHeight="1">
      <c r="B46" s="788"/>
      <c r="C46" s="844"/>
      <c r="D46" s="847"/>
      <c r="E46" s="854"/>
      <c r="F46" s="851"/>
      <c r="G46" s="831"/>
      <c r="H46" s="851"/>
      <c r="I46" s="852"/>
      <c r="J46" s="831"/>
      <c r="K46" s="831"/>
      <c r="L46" s="833"/>
      <c r="M46" s="836"/>
      <c r="N46" s="839"/>
      <c r="O46" s="841"/>
      <c r="P46" s="817"/>
      <c r="Q46" s="817"/>
      <c r="R46" s="817"/>
      <c r="S46" s="817"/>
      <c r="T46" s="817"/>
      <c r="U46" s="817"/>
      <c r="V46" s="817"/>
      <c r="W46" s="817"/>
      <c r="X46" s="817"/>
      <c r="Y46" s="817"/>
      <c r="Z46" s="817"/>
      <c r="AA46" s="817"/>
      <c r="AB46" s="819"/>
      <c r="AC46" s="822"/>
      <c r="AD46" s="826" t="s">
        <v>626</v>
      </c>
      <c r="AE46" s="828" t="s">
        <v>608</v>
      </c>
      <c r="CF46" s="141"/>
      <c r="CG46" s="138"/>
    </row>
    <row r="47" spans="1:85" ht="32.4" customHeight="1" thickBot="1">
      <c r="B47" s="788"/>
      <c r="C47" s="845"/>
      <c r="D47" s="848"/>
      <c r="E47" s="855"/>
      <c r="F47" s="353" t="s">
        <v>510</v>
      </c>
      <c r="G47" s="354" t="s">
        <v>511</v>
      </c>
      <c r="H47" s="355" t="s">
        <v>556</v>
      </c>
      <c r="I47" s="356" t="s">
        <v>529</v>
      </c>
      <c r="J47" s="357" t="s">
        <v>556</v>
      </c>
      <c r="K47" s="358" t="s">
        <v>529</v>
      </c>
      <c r="L47" s="834"/>
      <c r="M47" s="837"/>
      <c r="N47" s="413" t="s">
        <v>599</v>
      </c>
      <c r="O47" s="842"/>
      <c r="P47" s="359" t="s">
        <v>513</v>
      </c>
      <c r="Q47" s="359" t="s">
        <v>514</v>
      </c>
      <c r="R47" s="359" t="s">
        <v>515</v>
      </c>
      <c r="S47" s="359" t="s">
        <v>516</v>
      </c>
      <c r="T47" s="359" t="s">
        <v>517</v>
      </c>
      <c r="U47" s="359" t="s">
        <v>518</v>
      </c>
      <c r="V47" s="359" t="s">
        <v>519</v>
      </c>
      <c r="W47" s="359" t="s">
        <v>520</v>
      </c>
      <c r="X47" s="359" t="s">
        <v>521</v>
      </c>
      <c r="Y47" s="359" t="s">
        <v>522</v>
      </c>
      <c r="Z47" s="359" t="s">
        <v>523</v>
      </c>
      <c r="AA47" s="359" t="s">
        <v>524</v>
      </c>
      <c r="AB47" s="820"/>
      <c r="AC47" s="823"/>
      <c r="AD47" s="827"/>
      <c r="AE47" s="829"/>
      <c r="CF47" s="141"/>
      <c r="CG47" s="138"/>
    </row>
    <row r="48" spans="1:85" ht="24" customHeight="1">
      <c r="A48" s="171" t="e">
        <f>VLOOKUP(D48,非表示_活動量と単位!$D$8:$E$75,2,FALSE)</f>
        <v>#N/A</v>
      </c>
      <c r="B48" s="216"/>
      <c r="C48" s="207"/>
      <c r="D48" s="69"/>
      <c r="E48" s="317"/>
      <c r="F48" s="492" t="str">
        <f>IF(E48="","",INT(E48))</f>
        <v/>
      </c>
      <c r="G48" s="485" t="str">
        <f t="shared" ref="G48:G102" si="21">IF($D48="","",VLOOKUP($D48,活動の種別と単位,4,FALSE))</f>
        <v/>
      </c>
      <c r="H48" s="310" t="str">
        <f t="shared" ref="H48:H102" si="22">IF($D48="","",IF(VLOOKUP($C48,モニタリングポイント,9,FALSE)="デフォルト値",VLOOKUP($D48,デフォルト値,4,FALSE),""))</f>
        <v/>
      </c>
      <c r="I48" s="547" t="str">
        <f t="shared" ref="I48:I102" si="23">IF($D48="","",VLOOKUP($D48,活動の種別と単位,5,FALSE))</f>
        <v/>
      </c>
      <c r="J48" s="312" t="str">
        <f t="shared" ref="J48:J102" si="24">IF($D48="","",IF(VLOOKUP($C48,モニタリングポイント,11,FALSE)="デフォルト値",VLOOKUP($D48,デフォルト値,5,FALSE),""))</f>
        <v/>
      </c>
      <c r="K48" s="548" t="str">
        <f t="shared" ref="K48:K102" si="25">IF($D48="","",VLOOKUP($D48,活動の種別と単位,6,FALSE))</f>
        <v/>
      </c>
      <c r="L48" s="579" t="str">
        <f>IF($D48="","",IF($A48=0,F48*H48*J48,F48*J48))</f>
        <v/>
      </c>
      <c r="M48" s="128"/>
      <c r="N48" s="513" t="str">
        <f t="shared" ref="N48:N102" si="26">IF($D48="","",VLOOKUP($D48,活動の種別と単位,3,FALSE))</f>
        <v/>
      </c>
      <c r="O48" s="514"/>
      <c r="P48" s="515"/>
      <c r="Q48" s="363"/>
      <c r="R48" s="363"/>
      <c r="S48" s="363"/>
      <c r="T48" s="363"/>
      <c r="U48" s="363"/>
      <c r="V48" s="363"/>
      <c r="W48" s="363"/>
      <c r="X48" s="363"/>
      <c r="Y48" s="363"/>
      <c r="Z48" s="363"/>
      <c r="AA48" s="363"/>
      <c r="AB48" s="516"/>
      <c r="AC48" s="517"/>
      <c r="AD48" s="518" t="str">
        <f t="shared" ref="AD48:AD102" si="27">IF($D48="","",VLOOKUP($D48,活動の種別と単位,7,FALSE))</f>
        <v/>
      </c>
      <c r="AE48" s="519" t="str">
        <f t="shared" ref="AE48:AE102" si="28">IF($D48="","",IF(AD48="---","---",IF(OR($D48="系統電力",$D48="産業用蒸気",$D48="温水",$D48="冷水",$D48="蒸気（産業用以外）"),F48*VLOOKUP($D48,GJ換算係数,2,FALSE),F48*H48)))</f>
        <v/>
      </c>
      <c r="CF48" s="141"/>
      <c r="CG48" s="138"/>
    </row>
    <row r="49" spans="1:85" ht="24" customHeight="1">
      <c r="A49" s="171" t="e">
        <f>VLOOKUP(D49,非表示_活動量と単位!$D$8:$E$75,2,FALSE)</f>
        <v>#N/A</v>
      </c>
      <c r="B49" s="216"/>
      <c r="C49" s="208"/>
      <c r="D49" s="70"/>
      <c r="E49" s="318"/>
      <c r="F49" s="487" t="str">
        <f t="shared" ref="F49:F102" si="29">IF(E49="","",INT(E49))</f>
        <v/>
      </c>
      <c r="G49" s="485" t="str">
        <f t="shared" si="21"/>
        <v/>
      </c>
      <c r="H49" s="310" t="str">
        <f t="shared" si="22"/>
        <v/>
      </c>
      <c r="I49" s="547" t="str">
        <f t="shared" si="23"/>
        <v/>
      </c>
      <c r="J49" s="312" t="str">
        <f t="shared" si="24"/>
        <v/>
      </c>
      <c r="K49" s="548" t="str">
        <f t="shared" si="25"/>
        <v/>
      </c>
      <c r="L49" s="579" t="str">
        <f t="shared" ref="L49:L102" si="30">IF($D49="","",IF($A49=0,F49*H49*J49,F49*J49))</f>
        <v/>
      </c>
      <c r="M49" s="129"/>
      <c r="N49" s="520" t="str">
        <f t="shared" si="26"/>
        <v/>
      </c>
      <c r="O49" s="521"/>
      <c r="P49" s="522"/>
      <c r="Q49" s="523"/>
      <c r="R49" s="524"/>
      <c r="S49" s="524"/>
      <c r="T49" s="524"/>
      <c r="U49" s="524"/>
      <c r="V49" s="524"/>
      <c r="W49" s="524"/>
      <c r="X49" s="524"/>
      <c r="Y49" s="524"/>
      <c r="Z49" s="524"/>
      <c r="AA49" s="524"/>
      <c r="AB49" s="525"/>
      <c r="AC49" s="526"/>
      <c r="AD49" s="527" t="str">
        <f t="shared" si="27"/>
        <v/>
      </c>
      <c r="AE49" s="528" t="str">
        <f t="shared" si="28"/>
        <v/>
      </c>
      <c r="CF49" s="141"/>
      <c r="CG49" s="138"/>
    </row>
    <row r="50" spans="1:85" ht="24" customHeight="1">
      <c r="A50" s="171" t="e">
        <f>VLOOKUP(D50,非表示_活動量と単位!$D$8:$E$75,2,FALSE)</f>
        <v>#N/A</v>
      </c>
      <c r="B50" s="216"/>
      <c r="C50" s="208"/>
      <c r="D50" s="70"/>
      <c r="E50" s="318"/>
      <c r="F50" s="487" t="str">
        <f t="shared" si="29"/>
        <v/>
      </c>
      <c r="G50" s="485" t="str">
        <f t="shared" si="21"/>
        <v/>
      </c>
      <c r="H50" s="310" t="str">
        <f t="shared" si="22"/>
        <v/>
      </c>
      <c r="I50" s="547" t="str">
        <f t="shared" si="23"/>
        <v/>
      </c>
      <c r="J50" s="312" t="str">
        <f t="shared" si="24"/>
        <v/>
      </c>
      <c r="K50" s="548" t="str">
        <f t="shared" si="25"/>
        <v/>
      </c>
      <c r="L50" s="579" t="str">
        <f t="shared" si="30"/>
        <v/>
      </c>
      <c r="M50" s="129"/>
      <c r="N50" s="520" t="str">
        <f t="shared" si="26"/>
        <v/>
      </c>
      <c r="O50" s="521"/>
      <c r="P50" s="522"/>
      <c r="Q50" s="523"/>
      <c r="R50" s="524"/>
      <c r="S50" s="524"/>
      <c r="T50" s="524"/>
      <c r="U50" s="524"/>
      <c r="V50" s="524"/>
      <c r="W50" s="524"/>
      <c r="X50" s="524"/>
      <c r="Y50" s="524"/>
      <c r="Z50" s="524"/>
      <c r="AA50" s="524"/>
      <c r="AB50" s="525"/>
      <c r="AC50" s="526"/>
      <c r="AD50" s="527" t="str">
        <f t="shared" si="27"/>
        <v/>
      </c>
      <c r="AE50" s="528" t="str">
        <f t="shared" si="28"/>
        <v/>
      </c>
      <c r="CF50" s="141"/>
      <c r="CG50" s="138"/>
    </row>
    <row r="51" spans="1:85" ht="24" customHeight="1">
      <c r="A51" s="171" t="e">
        <f>VLOOKUP(D51,非表示_活動量と単位!$D$8:$E$75,2,FALSE)</f>
        <v>#N/A</v>
      </c>
      <c r="B51" s="216"/>
      <c r="C51" s="208"/>
      <c r="D51" s="70"/>
      <c r="E51" s="318"/>
      <c r="F51" s="487" t="str">
        <f t="shared" si="29"/>
        <v/>
      </c>
      <c r="G51" s="485" t="str">
        <f t="shared" si="21"/>
        <v/>
      </c>
      <c r="H51" s="310" t="str">
        <f t="shared" si="22"/>
        <v/>
      </c>
      <c r="I51" s="547" t="str">
        <f t="shared" si="23"/>
        <v/>
      </c>
      <c r="J51" s="312" t="str">
        <f t="shared" si="24"/>
        <v/>
      </c>
      <c r="K51" s="548" t="str">
        <f t="shared" si="25"/>
        <v/>
      </c>
      <c r="L51" s="579" t="str">
        <f t="shared" si="30"/>
        <v/>
      </c>
      <c r="M51" s="129"/>
      <c r="N51" s="520" t="str">
        <f t="shared" si="26"/>
        <v/>
      </c>
      <c r="O51" s="521"/>
      <c r="P51" s="522"/>
      <c r="Q51" s="523"/>
      <c r="R51" s="524"/>
      <c r="S51" s="524"/>
      <c r="T51" s="524"/>
      <c r="U51" s="524"/>
      <c r="V51" s="524"/>
      <c r="W51" s="524"/>
      <c r="X51" s="524"/>
      <c r="Y51" s="524"/>
      <c r="Z51" s="524"/>
      <c r="AA51" s="524"/>
      <c r="AB51" s="525"/>
      <c r="AC51" s="526"/>
      <c r="AD51" s="527" t="str">
        <f t="shared" si="27"/>
        <v/>
      </c>
      <c r="AE51" s="528" t="str">
        <f t="shared" si="28"/>
        <v/>
      </c>
      <c r="CF51" s="141"/>
      <c r="CG51" s="138"/>
    </row>
    <row r="52" spans="1:85" ht="24" customHeight="1">
      <c r="A52" s="171" t="e">
        <f>VLOOKUP(D52,非表示_活動量と単位!$D$8:$E$75,2,FALSE)</f>
        <v>#N/A</v>
      </c>
      <c r="B52" s="216"/>
      <c r="C52" s="208"/>
      <c r="D52" s="70"/>
      <c r="E52" s="318"/>
      <c r="F52" s="487" t="str">
        <f t="shared" si="29"/>
        <v/>
      </c>
      <c r="G52" s="485" t="str">
        <f t="shared" si="21"/>
        <v/>
      </c>
      <c r="H52" s="310" t="str">
        <f t="shared" si="22"/>
        <v/>
      </c>
      <c r="I52" s="547" t="str">
        <f t="shared" si="23"/>
        <v/>
      </c>
      <c r="J52" s="312" t="str">
        <f t="shared" si="24"/>
        <v/>
      </c>
      <c r="K52" s="548" t="str">
        <f t="shared" si="25"/>
        <v/>
      </c>
      <c r="L52" s="579" t="str">
        <f t="shared" si="30"/>
        <v/>
      </c>
      <c r="M52" s="129"/>
      <c r="N52" s="520" t="str">
        <f t="shared" si="26"/>
        <v/>
      </c>
      <c r="O52" s="521"/>
      <c r="P52" s="522"/>
      <c r="Q52" s="523"/>
      <c r="R52" s="524"/>
      <c r="S52" s="524"/>
      <c r="T52" s="524"/>
      <c r="U52" s="524"/>
      <c r="V52" s="524"/>
      <c r="W52" s="524"/>
      <c r="X52" s="524"/>
      <c r="Y52" s="524"/>
      <c r="Z52" s="524"/>
      <c r="AA52" s="524"/>
      <c r="AB52" s="525"/>
      <c r="AC52" s="526"/>
      <c r="AD52" s="527" t="str">
        <f t="shared" si="27"/>
        <v/>
      </c>
      <c r="AE52" s="528" t="str">
        <f t="shared" si="28"/>
        <v/>
      </c>
      <c r="CF52" s="141"/>
      <c r="CG52" s="138"/>
    </row>
    <row r="53" spans="1:85" ht="24" customHeight="1">
      <c r="A53" s="171" t="e">
        <f>VLOOKUP(D53,非表示_活動量と単位!$D$8:$E$75,2,FALSE)</f>
        <v>#N/A</v>
      </c>
      <c r="B53" s="216"/>
      <c r="C53" s="208"/>
      <c r="D53" s="70"/>
      <c r="E53" s="318"/>
      <c r="F53" s="487" t="str">
        <f t="shared" si="29"/>
        <v/>
      </c>
      <c r="G53" s="485" t="str">
        <f t="shared" si="21"/>
        <v/>
      </c>
      <c r="H53" s="310" t="str">
        <f t="shared" si="22"/>
        <v/>
      </c>
      <c r="I53" s="547" t="str">
        <f t="shared" si="23"/>
        <v/>
      </c>
      <c r="J53" s="312" t="str">
        <f t="shared" si="24"/>
        <v/>
      </c>
      <c r="K53" s="548" t="str">
        <f t="shared" si="25"/>
        <v/>
      </c>
      <c r="L53" s="579" t="str">
        <f t="shared" si="30"/>
        <v/>
      </c>
      <c r="M53" s="129"/>
      <c r="N53" s="520" t="str">
        <f t="shared" si="26"/>
        <v/>
      </c>
      <c r="O53" s="521"/>
      <c r="P53" s="522"/>
      <c r="Q53" s="523"/>
      <c r="R53" s="524"/>
      <c r="S53" s="524"/>
      <c r="T53" s="524"/>
      <c r="U53" s="524"/>
      <c r="V53" s="524"/>
      <c r="W53" s="524"/>
      <c r="X53" s="524"/>
      <c r="Y53" s="524"/>
      <c r="Z53" s="524"/>
      <c r="AA53" s="524"/>
      <c r="AB53" s="525"/>
      <c r="AC53" s="526"/>
      <c r="AD53" s="527" t="str">
        <f t="shared" si="27"/>
        <v/>
      </c>
      <c r="AE53" s="528" t="str">
        <f t="shared" si="28"/>
        <v/>
      </c>
      <c r="CF53" s="141"/>
      <c r="CG53" s="138"/>
    </row>
    <row r="54" spans="1:85" ht="24" customHeight="1">
      <c r="A54" s="171" t="e">
        <f>VLOOKUP(D54,非表示_活動量と単位!$D$8:$E$75,2,FALSE)</f>
        <v>#N/A</v>
      </c>
      <c r="B54" s="216"/>
      <c r="C54" s="208"/>
      <c r="D54" s="70"/>
      <c r="E54" s="318"/>
      <c r="F54" s="487" t="str">
        <f t="shared" si="29"/>
        <v/>
      </c>
      <c r="G54" s="485" t="str">
        <f t="shared" si="21"/>
        <v/>
      </c>
      <c r="H54" s="310" t="str">
        <f t="shared" si="22"/>
        <v/>
      </c>
      <c r="I54" s="547" t="str">
        <f t="shared" si="23"/>
        <v/>
      </c>
      <c r="J54" s="312" t="str">
        <f t="shared" si="24"/>
        <v/>
      </c>
      <c r="K54" s="548" t="str">
        <f t="shared" si="25"/>
        <v/>
      </c>
      <c r="L54" s="579" t="str">
        <f t="shared" si="30"/>
        <v/>
      </c>
      <c r="M54" s="129"/>
      <c r="N54" s="520" t="str">
        <f t="shared" si="26"/>
        <v/>
      </c>
      <c r="O54" s="529"/>
      <c r="P54" s="522"/>
      <c r="Q54" s="374"/>
      <c r="R54" s="375"/>
      <c r="S54" s="375"/>
      <c r="T54" s="376"/>
      <c r="U54" s="376"/>
      <c r="V54" s="376"/>
      <c r="W54" s="376"/>
      <c r="X54" s="376"/>
      <c r="Y54" s="376"/>
      <c r="Z54" s="376"/>
      <c r="AA54" s="376"/>
      <c r="AB54" s="530"/>
      <c r="AC54" s="526"/>
      <c r="AD54" s="527" t="str">
        <f t="shared" si="27"/>
        <v/>
      </c>
      <c r="AE54" s="528" t="str">
        <f t="shared" si="28"/>
        <v/>
      </c>
      <c r="CF54" s="141"/>
      <c r="CG54" s="138"/>
    </row>
    <row r="55" spans="1:85" ht="24" customHeight="1">
      <c r="A55" s="171" t="e">
        <f>VLOOKUP(D55,非表示_活動量と単位!$D$8:$E$75,2,FALSE)</f>
        <v>#N/A</v>
      </c>
      <c r="B55" s="216"/>
      <c r="C55" s="208"/>
      <c r="D55" s="70"/>
      <c r="E55" s="318"/>
      <c r="F55" s="487" t="str">
        <f t="shared" si="29"/>
        <v/>
      </c>
      <c r="G55" s="485" t="str">
        <f t="shared" si="21"/>
        <v/>
      </c>
      <c r="H55" s="310" t="str">
        <f t="shared" si="22"/>
        <v/>
      </c>
      <c r="I55" s="547" t="str">
        <f t="shared" si="23"/>
        <v/>
      </c>
      <c r="J55" s="312" t="str">
        <f t="shared" si="24"/>
        <v/>
      </c>
      <c r="K55" s="548" t="str">
        <f t="shared" si="25"/>
        <v/>
      </c>
      <c r="L55" s="579" t="str">
        <f t="shared" si="30"/>
        <v/>
      </c>
      <c r="M55" s="129"/>
      <c r="N55" s="520" t="str">
        <f t="shared" si="26"/>
        <v/>
      </c>
      <c r="O55" s="529"/>
      <c r="P55" s="522"/>
      <c r="Q55" s="374"/>
      <c r="R55" s="375"/>
      <c r="S55" s="375"/>
      <c r="T55" s="376"/>
      <c r="U55" s="376"/>
      <c r="V55" s="376"/>
      <c r="W55" s="376"/>
      <c r="X55" s="376"/>
      <c r="Y55" s="376"/>
      <c r="Z55" s="376"/>
      <c r="AA55" s="376"/>
      <c r="AB55" s="530"/>
      <c r="AC55" s="526"/>
      <c r="AD55" s="527" t="str">
        <f t="shared" si="27"/>
        <v/>
      </c>
      <c r="AE55" s="528" t="str">
        <f t="shared" si="28"/>
        <v/>
      </c>
      <c r="CF55" s="141"/>
      <c r="CG55" s="138"/>
    </row>
    <row r="56" spans="1:85" ht="24" customHeight="1">
      <c r="A56" s="171" t="e">
        <f>VLOOKUP(D56,非表示_活動量と単位!$D$8:$E$75,2,FALSE)</f>
        <v>#N/A</v>
      </c>
      <c r="B56" s="216"/>
      <c r="C56" s="208"/>
      <c r="D56" s="70"/>
      <c r="E56" s="318"/>
      <c r="F56" s="487" t="str">
        <f t="shared" si="29"/>
        <v/>
      </c>
      <c r="G56" s="485" t="str">
        <f t="shared" si="21"/>
        <v/>
      </c>
      <c r="H56" s="310" t="str">
        <f t="shared" si="22"/>
        <v/>
      </c>
      <c r="I56" s="547" t="str">
        <f t="shared" si="23"/>
        <v/>
      </c>
      <c r="J56" s="312" t="str">
        <f t="shared" si="24"/>
        <v/>
      </c>
      <c r="K56" s="548" t="str">
        <f t="shared" si="25"/>
        <v/>
      </c>
      <c r="L56" s="579" t="str">
        <f t="shared" si="30"/>
        <v/>
      </c>
      <c r="M56" s="129"/>
      <c r="N56" s="520" t="str">
        <f t="shared" si="26"/>
        <v/>
      </c>
      <c r="O56" s="529"/>
      <c r="P56" s="522"/>
      <c r="Q56" s="374"/>
      <c r="R56" s="375"/>
      <c r="S56" s="375"/>
      <c r="T56" s="376"/>
      <c r="U56" s="376"/>
      <c r="V56" s="376"/>
      <c r="W56" s="376"/>
      <c r="X56" s="376"/>
      <c r="Y56" s="376"/>
      <c r="Z56" s="376"/>
      <c r="AA56" s="376"/>
      <c r="AB56" s="530"/>
      <c r="AC56" s="526"/>
      <c r="AD56" s="527" t="str">
        <f t="shared" si="27"/>
        <v/>
      </c>
      <c r="AE56" s="528" t="str">
        <f t="shared" si="28"/>
        <v/>
      </c>
      <c r="CF56" s="141"/>
      <c r="CG56" s="138"/>
    </row>
    <row r="57" spans="1:85" ht="24" customHeight="1">
      <c r="A57" s="171" t="e">
        <f>VLOOKUP(D57,非表示_活動量と単位!$D$8:$E$75,2,FALSE)</f>
        <v>#N/A</v>
      </c>
      <c r="B57" s="216"/>
      <c r="C57" s="208"/>
      <c r="D57" s="70"/>
      <c r="E57" s="318"/>
      <c r="F57" s="487" t="str">
        <f t="shared" si="29"/>
        <v/>
      </c>
      <c r="G57" s="485" t="str">
        <f t="shared" si="21"/>
        <v/>
      </c>
      <c r="H57" s="310" t="str">
        <f t="shared" si="22"/>
        <v/>
      </c>
      <c r="I57" s="547" t="str">
        <f t="shared" si="23"/>
        <v/>
      </c>
      <c r="J57" s="312" t="str">
        <f t="shared" si="24"/>
        <v/>
      </c>
      <c r="K57" s="548" t="str">
        <f t="shared" si="25"/>
        <v/>
      </c>
      <c r="L57" s="579" t="str">
        <f t="shared" si="30"/>
        <v/>
      </c>
      <c r="M57" s="129"/>
      <c r="N57" s="520" t="str">
        <f t="shared" si="26"/>
        <v/>
      </c>
      <c r="O57" s="529"/>
      <c r="P57" s="522"/>
      <c r="Q57" s="374"/>
      <c r="R57" s="375"/>
      <c r="S57" s="375"/>
      <c r="T57" s="376"/>
      <c r="U57" s="376"/>
      <c r="V57" s="376"/>
      <c r="W57" s="376"/>
      <c r="X57" s="376"/>
      <c r="Y57" s="376"/>
      <c r="Z57" s="376"/>
      <c r="AA57" s="376"/>
      <c r="AB57" s="530"/>
      <c r="AC57" s="526"/>
      <c r="AD57" s="527" t="str">
        <f t="shared" si="27"/>
        <v/>
      </c>
      <c r="AE57" s="528" t="str">
        <f t="shared" si="28"/>
        <v/>
      </c>
      <c r="CF57" s="141"/>
      <c r="CG57" s="138"/>
    </row>
    <row r="58" spans="1:85" ht="24" customHeight="1">
      <c r="A58" s="171" t="e">
        <f>VLOOKUP(D58,非表示_活動量と単位!$D$8:$E$75,2,FALSE)</f>
        <v>#N/A</v>
      </c>
      <c r="B58" s="216"/>
      <c r="C58" s="208"/>
      <c r="D58" s="70"/>
      <c r="E58" s="318"/>
      <c r="F58" s="487" t="str">
        <f t="shared" si="29"/>
        <v/>
      </c>
      <c r="G58" s="485" t="str">
        <f t="shared" si="21"/>
        <v/>
      </c>
      <c r="H58" s="310" t="str">
        <f t="shared" si="22"/>
        <v/>
      </c>
      <c r="I58" s="547" t="str">
        <f t="shared" si="23"/>
        <v/>
      </c>
      <c r="J58" s="312" t="str">
        <f t="shared" si="24"/>
        <v/>
      </c>
      <c r="K58" s="548" t="str">
        <f t="shared" si="25"/>
        <v/>
      </c>
      <c r="L58" s="579" t="str">
        <f t="shared" si="30"/>
        <v/>
      </c>
      <c r="M58" s="129"/>
      <c r="N58" s="520" t="str">
        <f t="shared" si="26"/>
        <v/>
      </c>
      <c r="O58" s="529"/>
      <c r="P58" s="522"/>
      <c r="Q58" s="374"/>
      <c r="R58" s="375"/>
      <c r="S58" s="375"/>
      <c r="T58" s="376"/>
      <c r="U58" s="376"/>
      <c r="V58" s="376"/>
      <c r="W58" s="376"/>
      <c r="X58" s="376"/>
      <c r="Y58" s="376"/>
      <c r="Z58" s="376"/>
      <c r="AA58" s="376"/>
      <c r="AB58" s="530"/>
      <c r="AC58" s="526"/>
      <c r="AD58" s="527" t="str">
        <f t="shared" si="27"/>
        <v/>
      </c>
      <c r="AE58" s="528" t="str">
        <f t="shared" si="28"/>
        <v/>
      </c>
      <c r="CF58" s="141"/>
      <c r="CG58" s="138"/>
    </row>
    <row r="59" spans="1:85" ht="24" customHeight="1">
      <c r="A59" s="171" t="e">
        <f>VLOOKUP(D59,非表示_活動量と単位!$D$8:$E$75,2,FALSE)</f>
        <v>#N/A</v>
      </c>
      <c r="B59" s="216"/>
      <c r="C59" s="208"/>
      <c r="D59" s="70"/>
      <c r="E59" s="318"/>
      <c r="F59" s="487" t="str">
        <f t="shared" si="29"/>
        <v/>
      </c>
      <c r="G59" s="485" t="str">
        <f t="shared" si="21"/>
        <v/>
      </c>
      <c r="H59" s="310" t="str">
        <f t="shared" si="22"/>
        <v/>
      </c>
      <c r="I59" s="547" t="str">
        <f t="shared" si="23"/>
        <v/>
      </c>
      <c r="J59" s="312" t="str">
        <f t="shared" si="24"/>
        <v/>
      </c>
      <c r="K59" s="548" t="str">
        <f t="shared" si="25"/>
        <v/>
      </c>
      <c r="L59" s="579" t="str">
        <f t="shared" si="30"/>
        <v/>
      </c>
      <c r="M59" s="129"/>
      <c r="N59" s="520" t="str">
        <f t="shared" si="26"/>
        <v/>
      </c>
      <c r="O59" s="521"/>
      <c r="P59" s="522"/>
      <c r="Q59" s="523"/>
      <c r="R59" s="524"/>
      <c r="S59" s="524"/>
      <c r="T59" s="524"/>
      <c r="U59" s="524"/>
      <c r="V59" s="524"/>
      <c r="W59" s="524"/>
      <c r="X59" s="524"/>
      <c r="Y59" s="524"/>
      <c r="Z59" s="524"/>
      <c r="AA59" s="524"/>
      <c r="AB59" s="525"/>
      <c r="AC59" s="526"/>
      <c r="AD59" s="527" t="str">
        <f t="shared" si="27"/>
        <v/>
      </c>
      <c r="AE59" s="528" t="str">
        <f t="shared" si="28"/>
        <v/>
      </c>
      <c r="CF59" s="141"/>
      <c r="CG59" s="138"/>
    </row>
    <row r="60" spans="1:85" ht="24" customHeight="1">
      <c r="A60" s="171" t="e">
        <f>VLOOKUP(D60,非表示_活動量と単位!$D$8:$E$75,2,FALSE)</f>
        <v>#N/A</v>
      </c>
      <c r="B60" s="216"/>
      <c r="C60" s="208"/>
      <c r="D60" s="70"/>
      <c r="E60" s="318"/>
      <c r="F60" s="487" t="str">
        <f t="shared" si="29"/>
        <v/>
      </c>
      <c r="G60" s="485" t="str">
        <f t="shared" si="21"/>
        <v/>
      </c>
      <c r="H60" s="310" t="str">
        <f t="shared" si="22"/>
        <v/>
      </c>
      <c r="I60" s="547" t="str">
        <f t="shared" si="23"/>
        <v/>
      </c>
      <c r="J60" s="312" t="str">
        <f t="shared" si="24"/>
        <v/>
      </c>
      <c r="K60" s="548" t="str">
        <f t="shared" si="25"/>
        <v/>
      </c>
      <c r="L60" s="579" t="str">
        <f t="shared" si="30"/>
        <v/>
      </c>
      <c r="M60" s="129"/>
      <c r="N60" s="520" t="str">
        <f t="shared" si="26"/>
        <v/>
      </c>
      <c r="O60" s="521"/>
      <c r="P60" s="522"/>
      <c r="Q60" s="523"/>
      <c r="R60" s="524"/>
      <c r="S60" s="524"/>
      <c r="T60" s="524"/>
      <c r="U60" s="524"/>
      <c r="V60" s="524"/>
      <c r="W60" s="524"/>
      <c r="X60" s="524"/>
      <c r="Y60" s="524"/>
      <c r="Z60" s="524"/>
      <c r="AA60" s="524"/>
      <c r="AB60" s="525"/>
      <c r="AC60" s="526"/>
      <c r="AD60" s="527" t="str">
        <f t="shared" si="27"/>
        <v/>
      </c>
      <c r="AE60" s="528" t="str">
        <f t="shared" si="28"/>
        <v/>
      </c>
      <c r="CF60" s="141"/>
      <c r="CG60" s="138"/>
    </row>
    <row r="61" spans="1:85" ht="24" customHeight="1">
      <c r="A61" s="171" t="e">
        <f>VLOOKUP(D61,非表示_活動量と単位!$D$8:$E$75,2,FALSE)</f>
        <v>#N/A</v>
      </c>
      <c r="B61" s="216"/>
      <c r="C61" s="208"/>
      <c r="D61" s="70"/>
      <c r="E61" s="318"/>
      <c r="F61" s="487" t="str">
        <f t="shared" si="29"/>
        <v/>
      </c>
      <c r="G61" s="485" t="str">
        <f t="shared" si="21"/>
        <v/>
      </c>
      <c r="H61" s="310" t="str">
        <f t="shared" si="22"/>
        <v/>
      </c>
      <c r="I61" s="547" t="str">
        <f t="shared" si="23"/>
        <v/>
      </c>
      <c r="J61" s="312" t="str">
        <f t="shared" si="24"/>
        <v/>
      </c>
      <c r="K61" s="548" t="str">
        <f t="shared" si="25"/>
        <v/>
      </c>
      <c r="L61" s="579" t="str">
        <f t="shared" si="30"/>
        <v/>
      </c>
      <c r="M61" s="129"/>
      <c r="N61" s="520" t="str">
        <f t="shared" si="26"/>
        <v/>
      </c>
      <c r="O61" s="521"/>
      <c r="P61" s="522"/>
      <c r="Q61" s="523"/>
      <c r="R61" s="524"/>
      <c r="S61" s="524"/>
      <c r="T61" s="524"/>
      <c r="U61" s="524"/>
      <c r="V61" s="524"/>
      <c r="W61" s="524"/>
      <c r="X61" s="524"/>
      <c r="Y61" s="524"/>
      <c r="Z61" s="524"/>
      <c r="AA61" s="524"/>
      <c r="AB61" s="525"/>
      <c r="AC61" s="526"/>
      <c r="AD61" s="527" t="str">
        <f t="shared" si="27"/>
        <v/>
      </c>
      <c r="AE61" s="528" t="str">
        <f t="shared" si="28"/>
        <v/>
      </c>
      <c r="CF61" s="141"/>
      <c r="CG61" s="138"/>
    </row>
    <row r="62" spans="1:85" ht="24" customHeight="1">
      <c r="A62" s="171" t="e">
        <f>VLOOKUP(D62,非表示_活動量と単位!$D$8:$E$75,2,FALSE)</f>
        <v>#N/A</v>
      </c>
      <c r="B62" s="216"/>
      <c r="C62" s="208"/>
      <c r="D62" s="70"/>
      <c r="E62" s="318"/>
      <c r="F62" s="487" t="str">
        <f t="shared" si="29"/>
        <v/>
      </c>
      <c r="G62" s="485" t="str">
        <f t="shared" si="21"/>
        <v/>
      </c>
      <c r="H62" s="310" t="str">
        <f t="shared" si="22"/>
        <v/>
      </c>
      <c r="I62" s="547" t="str">
        <f t="shared" si="23"/>
        <v/>
      </c>
      <c r="J62" s="312" t="str">
        <f t="shared" si="24"/>
        <v/>
      </c>
      <c r="K62" s="548" t="str">
        <f t="shared" si="25"/>
        <v/>
      </c>
      <c r="L62" s="579" t="str">
        <f t="shared" si="30"/>
        <v/>
      </c>
      <c r="M62" s="129"/>
      <c r="N62" s="520" t="str">
        <f t="shared" si="26"/>
        <v/>
      </c>
      <c r="O62" s="521"/>
      <c r="P62" s="522"/>
      <c r="Q62" s="523"/>
      <c r="R62" s="524"/>
      <c r="S62" s="524"/>
      <c r="T62" s="524"/>
      <c r="U62" s="524"/>
      <c r="V62" s="524"/>
      <c r="W62" s="524"/>
      <c r="X62" s="524"/>
      <c r="Y62" s="524"/>
      <c r="Z62" s="524"/>
      <c r="AA62" s="524"/>
      <c r="AB62" s="525"/>
      <c r="AC62" s="526"/>
      <c r="AD62" s="527" t="str">
        <f t="shared" si="27"/>
        <v/>
      </c>
      <c r="AE62" s="528" t="str">
        <f t="shared" si="28"/>
        <v/>
      </c>
      <c r="CF62" s="141"/>
      <c r="CG62" s="138"/>
    </row>
    <row r="63" spans="1:85" ht="24" customHeight="1">
      <c r="A63" s="171" t="e">
        <f>VLOOKUP(D63,非表示_活動量と単位!$D$8:$E$75,2,FALSE)</f>
        <v>#N/A</v>
      </c>
      <c r="B63" s="216"/>
      <c r="C63" s="208"/>
      <c r="D63" s="70"/>
      <c r="E63" s="318"/>
      <c r="F63" s="487" t="str">
        <f t="shared" si="29"/>
        <v/>
      </c>
      <c r="G63" s="485" t="str">
        <f t="shared" si="21"/>
        <v/>
      </c>
      <c r="H63" s="310" t="str">
        <f t="shared" si="22"/>
        <v/>
      </c>
      <c r="I63" s="547" t="str">
        <f t="shared" si="23"/>
        <v/>
      </c>
      <c r="J63" s="312" t="str">
        <f t="shared" si="24"/>
        <v/>
      </c>
      <c r="K63" s="548" t="str">
        <f t="shared" si="25"/>
        <v/>
      </c>
      <c r="L63" s="579" t="str">
        <f t="shared" si="30"/>
        <v/>
      </c>
      <c r="M63" s="129"/>
      <c r="N63" s="520" t="str">
        <f t="shared" si="26"/>
        <v/>
      </c>
      <c r="O63" s="521"/>
      <c r="P63" s="522"/>
      <c r="Q63" s="523"/>
      <c r="R63" s="524"/>
      <c r="S63" s="524"/>
      <c r="T63" s="524"/>
      <c r="U63" s="524"/>
      <c r="V63" s="524"/>
      <c r="W63" s="524"/>
      <c r="X63" s="524"/>
      <c r="Y63" s="524"/>
      <c r="Z63" s="524"/>
      <c r="AA63" s="524"/>
      <c r="AB63" s="525"/>
      <c r="AC63" s="526"/>
      <c r="AD63" s="527" t="str">
        <f t="shared" si="27"/>
        <v/>
      </c>
      <c r="AE63" s="528" t="str">
        <f t="shared" si="28"/>
        <v/>
      </c>
      <c r="CF63" s="141"/>
      <c r="CG63" s="138"/>
    </row>
    <row r="64" spans="1:85" ht="24" customHeight="1">
      <c r="A64" s="171" t="e">
        <f>VLOOKUP(D64,非表示_活動量と単位!$D$8:$E$75,2,FALSE)</f>
        <v>#N/A</v>
      </c>
      <c r="B64" s="216"/>
      <c r="C64" s="208"/>
      <c r="D64" s="70"/>
      <c r="E64" s="318"/>
      <c r="F64" s="487" t="str">
        <f t="shared" si="29"/>
        <v/>
      </c>
      <c r="G64" s="485" t="str">
        <f t="shared" si="21"/>
        <v/>
      </c>
      <c r="H64" s="310" t="str">
        <f t="shared" si="22"/>
        <v/>
      </c>
      <c r="I64" s="547" t="str">
        <f t="shared" si="23"/>
        <v/>
      </c>
      <c r="J64" s="312" t="str">
        <f t="shared" si="24"/>
        <v/>
      </c>
      <c r="K64" s="548" t="str">
        <f t="shared" si="25"/>
        <v/>
      </c>
      <c r="L64" s="579" t="str">
        <f t="shared" si="30"/>
        <v/>
      </c>
      <c r="M64" s="129"/>
      <c r="N64" s="520" t="str">
        <f t="shared" si="26"/>
        <v/>
      </c>
      <c r="O64" s="521"/>
      <c r="P64" s="522"/>
      <c r="Q64" s="523"/>
      <c r="R64" s="524"/>
      <c r="S64" s="524"/>
      <c r="T64" s="524"/>
      <c r="U64" s="524"/>
      <c r="V64" s="524"/>
      <c r="W64" s="524"/>
      <c r="X64" s="524"/>
      <c r="Y64" s="524"/>
      <c r="Z64" s="524"/>
      <c r="AA64" s="524"/>
      <c r="AB64" s="525"/>
      <c r="AC64" s="526"/>
      <c r="AD64" s="527" t="str">
        <f t="shared" si="27"/>
        <v/>
      </c>
      <c r="AE64" s="528" t="str">
        <f t="shared" si="28"/>
        <v/>
      </c>
      <c r="CF64" s="141"/>
      <c r="CG64" s="138"/>
    </row>
    <row r="65" spans="1:85" ht="24" customHeight="1">
      <c r="A65" s="171" t="e">
        <f>VLOOKUP(D65,非表示_活動量と単位!$D$8:$E$75,2,FALSE)</f>
        <v>#N/A</v>
      </c>
      <c r="B65" s="216"/>
      <c r="C65" s="208"/>
      <c r="D65" s="70"/>
      <c r="E65" s="318"/>
      <c r="F65" s="487" t="str">
        <f t="shared" si="29"/>
        <v/>
      </c>
      <c r="G65" s="485" t="str">
        <f t="shared" si="21"/>
        <v/>
      </c>
      <c r="H65" s="310" t="str">
        <f t="shared" si="22"/>
        <v/>
      </c>
      <c r="I65" s="547" t="str">
        <f t="shared" si="23"/>
        <v/>
      </c>
      <c r="J65" s="312" t="str">
        <f t="shared" si="24"/>
        <v/>
      </c>
      <c r="K65" s="548" t="str">
        <f t="shared" si="25"/>
        <v/>
      </c>
      <c r="L65" s="579" t="str">
        <f t="shared" si="30"/>
        <v/>
      </c>
      <c r="M65" s="129"/>
      <c r="N65" s="520" t="str">
        <f t="shared" si="26"/>
        <v/>
      </c>
      <c r="O65" s="521"/>
      <c r="P65" s="522"/>
      <c r="Q65" s="523"/>
      <c r="R65" s="524"/>
      <c r="S65" s="524"/>
      <c r="T65" s="524"/>
      <c r="U65" s="524"/>
      <c r="V65" s="524"/>
      <c r="W65" s="524"/>
      <c r="X65" s="524"/>
      <c r="Y65" s="524"/>
      <c r="Z65" s="524"/>
      <c r="AA65" s="524"/>
      <c r="AB65" s="525"/>
      <c r="AC65" s="526"/>
      <c r="AD65" s="527" t="str">
        <f t="shared" si="27"/>
        <v/>
      </c>
      <c r="AE65" s="528" t="str">
        <f t="shared" si="28"/>
        <v/>
      </c>
      <c r="CF65" s="141"/>
      <c r="CG65" s="138"/>
    </row>
    <row r="66" spans="1:85" ht="24" customHeight="1">
      <c r="A66" s="171" t="e">
        <f>VLOOKUP(D66,非表示_活動量と単位!$D$8:$E$75,2,FALSE)</f>
        <v>#N/A</v>
      </c>
      <c r="B66" s="216"/>
      <c r="C66" s="208"/>
      <c r="D66" s="70"/>
      <c r="E66" s="318"/>
      <c r="F66" s="487" t="str">
        <f t="shared" si="29"/>
        <v/>
      </c>
      <c r="G66" s="485" t="str">
        <f t="shared" si="21"/>
        <v/>
      </c>
      <c r="H66" s="310" t="str">
        <f t="shared" si="22"/>
        <v/>
      </c>
      <c r="I66" s="547" t="str">
        <f t="shared" si="23"/>
        <v/>
      </c>
      <c r="J66" s="312" t="str">
        <f t="shared" si="24"/>
        <v/>
      </c>
      <c r="K66" s="548" t="str">
        <f t="shared" si="25"/>
        <v/>
      </c>
      <c r="L66" s="579" t="str">
        <f t="shared" si="30"/>
        <v/>
      </c>
      <c r="M66" s="129"/>
      <c r="N66" s="520" t="str">
        <f t="shared" si="26"/>
        <v/>
      </c>
      <c r="O66" s="529"/>
      <c r="P66" s="522"/>
      <c r="Q66" s="374"/>
      <c r="R66" s="375"/>
      <c r="S66" s="375"/>
      <c r="T66" s="376"/>
      <c r="U66" s="376"/>
      <c r="V66" s="376"/>
      <c r="W66" s="376"/>
      <c r="X66" s="376"/>
      <c r="Y66" s="376"/>
      <c r="Z66" s="376"/>
      <c r="AA66" s="376"/>
      <c r="AB66" s="530"/>
      <c r="AC66" s="526"/>
      <c r="AD66" s="527" t="str">
        <f t="shared" si="27"/>
        <v/>
      </c>
      <c r="AE66" s="528" t="str">
        <f t="shared" si="28"/>
        <v/>
      </c>
      <c r="CF66" s="141"/>
      <c r="CG66" s="138"/>
    </row>
    <row r="67" spans="1:85" ht="24" customHeight="1">
      <c r="A67" s="171" t="e">
        <f>VLOOKUP(D67,非表示_活動量と単位!$D$8:$E$75,2,FALSE)</f>
        <v>#N/A</v>
      </c>
      <c r="B67" s="216"/>
      <c r="C67" s="208"/>
      <c r="D67" s="70"/>
      <c r="E67" s="318"/>
      <c r="F67" s="487" t="str">
        <f t="shared" si="29"/>
        <v/>
      </c>
      <c r="G67" s="485" t="str">
        <f t="shared" si="21"/>
        <v/>
      </c>
      <c r="H67" s="310" t="str">
        <f t="shared" si="22"/>
        <v/>
      </c>
      <c r="I67" s="547" t="str">
        <f t="shared" si="23"/>
        <v/>
      </c>
      <c r="J67" s="312" t="str">
        <f t="shared" si="24"/>
        <v/>
      </c>
      <c r="K67" s="548" t="str">
        <f t="shared" si="25"/>
        <v/>
      </c>
      <c r="L67" s="579" t="str">
        <f t="shared" si="30"/>
        <v/>
      </c>
      <c r="M67" s="129"/>
      <c r="N67" s="520" t="str">
        <f t="shared" si="26"/>
        <v/>
      </c>
      <c r="O67" s="529"/>
      <c r="P67" s="522"/>
      <c r="Q67" s="374"/>
      <c r="R67" s="375"/>
      <c r="S67" s="375"/>
      <c r="T67" s="376"/>
      <c r="U67" s="376"/>
      <c r="V67" s="376"/>
      <c r="W67" s="376"/>
      <c r="X67" s="376"/>
      <c r="Y67" s="376"/>
      <c r="Z67" s="376"/>
      <c r="AA67" s="376"/>
      <c r="AB67" s="530"/>
      <c r="AC67" s="526"/>
      <c r="AD67" s="527" t="str">
        <f t="shared" si="27"/>
        <v/>
      </c>
      <c r="AE67" s="528" t="str">
        <f t="shared" si="28"/>
        <v/>
      </c>
      <c r="CF67" s="141"/>
      <c r="CG67" s="138"/>
    </row>
    <row r="68" spans="1:85" ht="24" customHeight="1">
      <c r="A68" s="171" t="e">
        <f>VLOOKUP(D68,非表示_活動量と単位!$D$8:$E$75,2,FALSE)</f>
        <v>#N/A</v>
      </c>
      <c r="B68" s="216"/>
      <c r="C68" s="208"/>
      <c r="D68" s="70"/>
      <c r="E68" s="318"/>
      <c r="F68" s="487" t="str">
        <f t="shared" si="29"/>
        <v/>
      </c>
      <c r="G68" s="485" t="str">
        <f t="shared" si="21"/>
        <v/>
      </c>
      <c r="H68" s="310" t="str">
        <f t="shared" si="22"/>
        <v/>
      </c>
      <c r="I68" s="547" t="str">
        <f t="shared" si="23"/>
        <v/>
      </c>
      <c r="J68" s="312" t="str">
        <f t="shared" si="24"/>
        <v/>
      </c>
      <c r="K68" s="548" t="str">
        <f t="shared" si="25"/>
        <v/>
      </c>
      <c r="L68" s="579" t="str">
        <f t="shared" si="30"/>
        <v/>
      </c>
      <c r="M68" s="129"/>
      <c r="N68" s="520" t="str">
        <f t="shared" si="26"/>
        <v/>
      </c>
      <c r="O68" s="529"/>
      <c r="P68" s="522"/>
      <c r="Q68" s="374"/>
      <c r="R68" s="375"/>
      <c r="S68" s="375"/>
      <c r="T68" s="376"/>
      <c r="U68" s="376"/>
      <c r="V68" s="376"/>
      <c r="W68" s="376"/>
      <c r="X68" s="376"/>
      <c r="Y68" s="376"/>
      <c r="Z68" s="376"/>
      <c r="AA68" s="376"/>
      <c r="AB68" s="530"/>
      <c r="AC68" s="526"/>
      <c r="AD68" s="527" t="str">
        <f t="shared" si="27"/>
        <v/>
      </c>
      <c r="AE68" s="528" t="str">
        <f t="shared" si="28"/>
        <v/>
      </c>
      <c r="CF68" s="141"/>
      <c r="CG68" s="138"/>
    </row>
    <row r="69" spans="1:85" ht="24" customHeight="1">
      <c r="A69" s="171" t="e">
        <f>VLOOKUP(D69,非表示_活動量と単位!$D$8:$E$75,2,FALSE)</f>
        <v>#N/A</v>
      </c>
      <c r="B69" s="216"/>
      <c r="C69" s="208"/>
      <c r="D69" s="70"/>
      <c r="E69" s="318"/>
      <c r="F69" s="487" t="str">
        <f t="shared" si="29"/>
        <v/>
      </c>
      <c r="G69" s="485" t="str">
        <f t="shared" si="21"/>
        <v/>
      </c>
      <c r="H69" s="310" t="str">
        <f t="shared" si="22"/>
        <v/>
      </c>
      <c r="I69" s="547" t="str">
        <f t="shared" si="23"/>
        <v/>
      </c>
      <c r="J69" s="312" t="str">
        <f t="shared" si="24"/>
        <v/>
      </c>
      <c r="K69" s="548" t="str">
        <f t="shared" si="25"/>
        <v/>
      </c>
      <c r="L69" s="579" t="str">
        <f t="shared" si="30"/>
        <v/>
      </c>
      <c r="M69" s="129"/>
      <c r="N69" s="520" t="str">
        <f t="shared" si="26"/>
        <v/>
      </c>
      <c r="O69" s="529"/>
      <c r="P69" s="522"/>
      <c r="Q69" s="374"/>
      <c r="R69" s="375"/>
      <c r="S69" s="375"/>
      <c r="T69" s="376"/>
      <c r="U69" s="376"/>
      <c r="V69" s="376"/>
      <c r="W69" s="376"/>
      <c r="X69" s="376"/>
      <c r="Y69" s="376"/>
      <c r="Z69" s="376"/>
      <c r="AA69" s="376"/>
      <c r="AB69" s="530"/>
      <c r="AC69" s="526"/>
      <c r="AD69" s="527" t="str">
        <f t="shared" si="27"/>
        <v/>
      </c>
      <c r="AE69" s="528" t="str">
        <f t="shared" si="28"/>
        <v/>
      </c>
      <c r="CF69" s="141"/>
      <c r="CG69" s="138"/>
    </row>
    <row r="70" spans="1:85" ht="24" customHeight="1">
      <c r="A70" s="171" t="e">
        <f>VLOOKUP(D70,非表示_活動量と単位!$D$8:$E$75,2,FALSE)</f>
        <v>#N/A</v>
      </c>
      <c r="B70" s="216"/>
      <c r="C70" s="208"/>
      <c r="D70" s="70"/>
      <c r="E70" s="318"/>
      <c r="F70" s="487" t="str">
        <f t="shared" si="29"/>
        <v/>
      </c>
      <c r="G70" s="485" t="str">
        <f t="shared" si="21"/>
        <v/>
      </c>
      <c r="H70" s="310" t="str">
        <f t="shared" si="22"/>
        <v/>
      </c>
      <c r="I70" s="547" t="str">
        <f t="shared" si="23"/>
        <v/>
      </c>
      <c r="J70" s="312" t="str">
        <f t="shared" si="24"/>
        <v/>
      </c>
      <c r="K70" s="548" t="str">
        <f t="shared" si="25"/>
        <v/>
      </c>
      <c r="L70" s="579" t="str">
        <f t="shared" si="30"/>
        <v/>
      </c>
      <c r="M70" s="129"/>
      <c r="N70" s="520" t="str">
        <f t="shared" si="26"/>
        <v/>
      </c>
      <c r="O70" s="529"/>
      <c r="P70" s="522"/>
      <c r="Q70" s="374"/>
      <c r="R70" s="375"/>
      <c r="S70" s="375"/>
      <c r="T70" s="376"/>
      <c r="U70" s="376"/>
      <c r="V70" s="376"/>
      <c r="W70" s="376"/>
      <c r="X70" s="376"/>
      <c r="Y70" s="376"/>
      <c r="Z70" s="376"/>
      <c r="AA70" s="376"/>
      <c r="AB70" s="530"/>
      <c r="AC70" s="526"/>
      <c r="AD70" s="527" t="str">
        <f t="shared" si="27"/>
        <v/>
      </c>
      <c r="AE70" s="528" t="str">
        <f t="shared" si="28"/>
        <v/>
      </c>
      <c r="CF70" s="141"/>
      <c r="CG70" s="138"/>
    </row>
    <row r="71" spans="1:85" ht="24" customHeight="1">
      <c r="A71" s="171" t="e">
        <f>VLOOKUP(D71,非表示_活動量と単位!$D$8:$E$75,2,FALSE)</f>
        <v>#N/A</v>
      </c>
      <c r="B71" s="216"/>
      <c r="C71" s="208"/>
      <c r="D71" s="70"/>
      <c r="E71" s="318"/>
      <c r="F71" s="487" t="str">
        <f t="shared" si="29"/>
        <v/>
      </c>
      <c r="G71" s="485" t="str">
        <f t="shared" si="21"/>
        <v/>
      </c>
      <c r="H71" s="310" t="str">
        <f t="shared" si="22"/>
        <v/>
      </c>
      <c r="I71" s="547" t="str">
        <f t="shared" si="23"/>
        <v/>
      </c>
      <c r="J71" s="312" t="str">
        <f t="shared" si="24"/>
        <v/>
      </c>
      <c r="K71" s="548" t="str">
        <f t="shared" si="25"/>
        <v/>
      </c>
      <c r="L71" s="579" t="str">
        <f t="shared" si="30"/>
        <v/>
      </c>
      <c r="M71" s="129"/>
      <c r="N71" s="520" t="str">
        <f t="shared" si="26"/>
        <v/>
      </c>
      <c r="O71" s="521"/>
      <c r="P71" s="522"/>
      <c r="Q71" s="523"/>
      <c r="R71" s="524"/>
      <c r="S71" s="524"/>
      <c r="T71" s="524"/>
      <c r="U71" s="524"/>
      <c r="V71" s="524"/>
      <c r="W71" s="524"/>
      <c r="X71" s="524"/>
      <c r="Y71" s="524"/>
      <c r="Z71" s="524"/>
      <c r="AA71" s="524"/>
      <c r="AB71" s="525"/>
      <c r="AC71" s="526"/>
      <c r="AD71" s="527" t="str">
        <f t="shared" si="27"/>
        <v/>
      </c>
      <c r="AE71" s="528" t="str">
        <f t="shared" si="28"/>
        <v/>
      </c>
      <c r="CF71" s="141"/>
      <c r="CG71" s="138"/>
    </row>
    <row r="72" spans="1:85" ht="24" customHeight="1">
      <c r="A72" s="171" t="e">
        <f>VLOOKUP(D72,非表示_活動量と単位!$D$8:$E$75,2,FALSE)</f>
        <v>#N/A</v>
      </c>
      <c r="B72" s="216"/>
      <c r="C72" s="208"/>
      <c r="D72" s="70"/>
      <c r="E72" s="318"/>
      <c r="F72" s="487" t="str">
        <f t="shared" si="29"/>
        <v/>
      </c>
      <c r="G72" s="485" t="str">
        <f t="shared" si="21"/>
        <v/>
      </c>
      <c r="H72" s="310" t="str">
        <f t="shared" si="22"/>
        <v/>
      </c>
      <c r="I72" s="547" t="str">
        <f t="shared" si="23"/>
        <v/>
      </c>
      <c r="J72" s="312" t="str">
        <f t="shared" si="24"/>
        <v/>
      </c>
      <c r="K72" s="548" t="str">
        <f t="shared" si="25"/>
        <v/>
      </c>
      <c r="L72" s="579" t="str">
        <f t="shared" si="30"/>
        <v/>
      </c>
      <c r="M72" s="129"/>
      <c r="N72" s="520" t="str">
        <f t="shared" si="26"/>
        <v/>
      </c>
      <c r="O72" s="521"/>
      <c r="P72" s="522"/>
      <c r="Q72" s="523"/>
      <c r="R72" s="524"/>
      <c r="S72" s="524"/>
      <c r="T72" s="524"/>
      <c r="U72" s="524"/>
      <c r="V72" s="524"/>
      <c r="W72" s="524"/>
      <c r="X72" s="524"/>
      <c r="Y72" s="524"/>
      <c r="Z72" s="524"/>
      <c r="AA72" s="524"/>
      <c r="AB72" s="525"/>
      <c r="AC72" s="526"/>
      <c r="AD72" s="527" t="str">
        <f t="shared" si="27"/>
        <v/>
      </c>
      <c r="AE72" s="528" t="str">
        <f t="shared" si="28"/>
        <v/>
      </c>
      <c r="CF72" s="141"/>
      <c r="CG72" s="138"/>
    </row>
    <row r="73" spans="1:85" ht="24" customHeight="1">
      <c r="A73" s="171" t="e">
        <f>VLOOKUP(D73,非表示_活動量と単位!$D$8:$E$75,2,FALSE)</f>
        <v>#N/A</v>
      </c>
      <c r="B73" s="216"/>
      <c r="C73" s="208"/>
      <c r="D73" s="70"/>
      <c r="E73" s="318"/>
      <c r="F73" s="487" t="str">
        <f t="shared" si="29"/>
        <v/>
      </c>
      <c r="G73" s="485" t="str">
        <f t="shared" si="21"/>
        <v/>
      </c>
      <c r="H73" s="310" t="str">
        <f t="shared" si="22"/>
        <v/>
      </c>
      <c r="I73" s="547" t="str">
        <f t="shared" si="23"/>
        <v/>
      </c>
      <c r="J73" s="312" t="str">
        <f t="shared" si="24"/>
        <v/>
      </c>
      <c r="K73" s="548" t="str">
        <f t="shared" si="25"/>
        <v/>
      </c>
      <c r="L73" s="579" t="str">
        <f t="shared" si="30"/>
        <v/>
      </c>
      <c r="M73" s="129"/>
      <c r="N73" s="520" t="str">
        <f t="shared" si="26"/>
        <v/>
      </c>
      <c r="O73" s="521"/>
      <c r="P73" s="522"/>
      <c r="Q73" s="523"/>
      <c r="R73" s="524"/>
      <c r="S73" s="524"/>
      <c r="T73" s="524"/>
      <c r="U73" s="524"/>
      <c r="V73" s="524"/>
      <c r="W73" s="524"/>
      <c r="X73" s="524"/>
      <c r="Y73" s="524"/>
      <c r="Z73" s="524"/>
      <c r="AA73" s="524"/>
      <c r="AB73" s="525"/>
      <c r="AC73" s="526"/>
      <c r="AD73" s="527" t="str">
        <f t="shared" si="27"/>
        <v/>
      </c>
      <c r="AE73" s="528" t="str">
        <f t="shared" si="28"/>
        <v/>
      </c>
      <c r="CF73" s="141"/>
      <c r="CG73" s="138"/>
    </row>
    <row r="74" spans="1:85" ht="24" customHeight="1">
      <c r="A74" s="171" t="e">
        <f>VLOOKUP(D74,非表示_活動量と単位!$D$8:$E$75,2,FALSE)</f>
        <v>#N/A</v>
      </c>
      <c r="B74" s="216"/>
      <c r="C74" s="208"/>
      <c r="D74" s="70"/>
      <c r="E74" s="318"/>
      <c r="F74" s="487" t="str">
        <f t="shared" si="29"/>
        <v/>
      </c>
      <c r="G74" s="485" t="str">
        <f t="shared" si="21"/>
        <v/>
      </c>
      <c r="H74" s="310" t="str">
        <f t="shared" si="22"/>
        <v/>
      </c>
      <c r="I74" s="547" t="str">
        <f t="shared" si="23"/>
        <v/>
      </c>
      <c r="J74" s="312" t="str">
        <f t="shared" si="24"/>
        <v/>
      </c>
      <c r="K74" s="548" t="str">
        <f t="shared" si="25"/>
        <v/>
      </c>
      <c r="L74" s="579" t="str">
        <f t="shared" si="30"/>
        <v/>
      </c>
      <c r="M74" s="129"/>
      <c r="N74" s="520" t="str">
        <f t="shared" si="26"/>
        <v/>
      </c>
      <c r="O74" s="521"/>
      <c r="P74" s="522"/>
      <c r="Q74" s="523"/>
      <c r="R74" s="524"/>
      <c r="S74" s="524"/>
      <c r="T74" s="524"/>
      <c r="U74" s="524"/>
      <c r="V74" s="524"/>
      <c r="W74" s="524"/>
      <c r="X74" s="524"/>
      <c r="Y74" s="524"/>
      <c r="Z74" s="524"/>
      <c r="AA74" s="524"/>
      <c r="AB74" s="525"/>
      <c r="AC74" s="526"/>
      <c r="AD74" s="527" t="str">
        <f t="shared" si="27"/>
        <v/>
      </c>
      <c r="AE74" s="528" t="str">
        <f t="shared" si="28"/>
        <v/>
      </c>
      <c r="CF74" s="141"/>
      <c r="CG74" s="138"/>
    </row>
    <row r="75" spans="1:85" ht="24" customHeight="1">
      <c r="A75" s="171" t="e">
        <f>VLOOKUP(D75,非表示_活動量と単位!$D$8:$E$75,2,FALSE)</f>
        <v>#N/A</v>
      </c>
      <c r="B75" s="216"/>
      <c r="C75" s="208"/>
      <c r="D75" s="70"/>
      <c r="E75" s="318"/>
      <c r="F75" s="487" t="str">
        <f t="shared" si="29"/>
        <v/>
      </c>
      <c r="G75" s="485" t="str">
        <f t="shared" si="21"/>
        <v/>
      </c>
      <c r="H75" s="310" t="str">
        <f t="shared" si="22"/>
        <v/>
      </c>
      <c r="I75" s="547" t="str">
        <f t="shared" si="23"/>
        <v/>
      </c>
      <c r="J75" s="312" t="str">
        <f t="shared" si="24"/>
        <v/>
      </c>
      <c r="K75" s="548" t="str">
        <f t="shared" si="25"/>
        <v/>
      </c>
      <c r="L75" s="579" t="str">
        <f t="shared" si="30"/>
        <v/>
      </c>
      <c r="M75" s="129"/>
      <c r="N75" s="520" t="str">
        <f t="shared" si="26"/>
        <v/>
      </c>
      <c r="O75" s="521"/>
      <c r="P75" s="522"/>
      <c r="Q75" s="523"/>
      <c r="R75" s="524"/>
      <c r="S75" s="524"/>
      <c r="T75" s="524"/>
      <c r="U75" s="524"/>
      <c r="V75" s="524"/>
      <c r="W75" s="524"/>
      <c r="X75" s="524"/>
      <c r="Y75" s="524"/>
      <c r="Z75" s="524"/>
      <c r="AA75" s="524"/>
      <c r="AB75" s="525"/>
      <c r="AC75" s="526"/>
      <c r="AD75" s="527" t="str">
        <f t="shared" si="27"/>
        <v/>
      </c>
      <c r="AE75" s="528" t="str">
        <f t="shared" si="28"/>
        <v/>
      </c>
      <c r="CF75" s="141"/>
      <c r="CG75" s="138"/>
    </row>
    <row r="76" spans="1:85" ht="24" customHeight="1">
      <c r="A76" s="171" t="e">
        <f>VLOOKUP(D76,非表示_活動量と単位!$D$8:$E$75,2,FALSE)</f>
        <v>#N/A</v>
      </c>
      <c r="B76" s="216"/>
      <c r="C76" s="208"/>
      <c r="D76" s="70"/>
      <c r="E76" s="318"/>
      <c r="F76" s="487" t="str">
        <f t="shared" si="29"/>
        <v/>
      </c>
      <c r="G76" s="485" t="str">
        <f t="shared" si="21"/>
        <v/>
      </c>
      <c r="H76" s="310" t="str">
        <f t="shared" si="22"/>
        <v/>
      </c>
      <c r="I76" s="547" t="str">
        <f t="shared" si="23"/>
        <v/>
      </c>
      <c r="J76" s="312" t="str">
        <f t="shared" si="24"/>
        <v/>
      </c>
      <c r="K76" s="548" t="str">
        <f t="shared" si="25"/>
        <v/>
      </c>
      <c r="L76" s="579" t="str">
        <f t="shared" si="30"/>
        <v/>
      </c>
      <c r="M76" s="129"/>
      <c r="N76" s="520" t="str">
        <f t="shared" si="26"/>
        <v/>
      </c>
      <c r="O76" s="529"/>
      <c r="P76" s="522"/>
      <c r="Q76" s="374"/>
      <c r="R76" s="375"/>
      <c r="S76" s="375"/>
      <c r="T76" s="376"/>
      <c r="U76" s="376"/>
      <c r="V76" s="376"/>
      <c r="W76" s="376"/>
      <c r="X76" s="376"/>
      <c r="Y76" s="376"/>
      <c r="Z76" s="376"/>
      <c r="AA76" s="376"/>
      <c r="AB76" s="530"/>
      <c r="AC76" s="526"/>
      <c r="AD76" s="527" t="str">
        <f t="shared" si="27"/>
        <v/>
      </c>
      <c r="AE76" s="528" t="str">
        <f t="shared" si="28"/>
        <v/>
      </c>
      <c r="CF76" s="141"/>
      <c r="CG76" s="138"/>
    </row>
    <row r="77" spans="1:85" ht="24" customHeight="1">
      <c r="A77" s="171" t="e">
        <f>VLOOKUP(D77,非表示_活動量と単位!$D$8:$E$75,2,FALSE)</f>
        <v>#N/A</v>
      </c>
      <c r="B77" s="216"/>
      <c r="C77" s="208"/>
      <c r="D77" s="70"/>
      <c r="E77" s="318"/>
      <c r="F77" s="487" t="str">
        <f t="shared" si="29"/>
        <v/>
      </c>
      <c r="G77" s="485" t="str">
        <f t="shared" si="21"/>
        <v/>
      </c>
      <c r="H77" s="310" t="str">
        <f t="shared" si="22"/>
        <v/>
      </c>
      <c r="I77" s="547" t="str">
        <f t="shared" si="23"/>
        <v/>
      </c>
      <c r="J77" s="312" t="str">
        <f t="shared" si="24"/>
        <v/>
      </c>
      <c r="K77" s="548" t="str">
        <f t="shared" si="25"/>
        <v/>
      </c>
      <c r="L77" s="579" t="str">
        <f t="shared" si="30"/>
        <v/>
      </c>
      <c r="M77" s="129"/>
      <c r="N77" s="520" t="str">
        <f t="shared" si="26"/>
        <v/>
      </c>
      <c r="O77" s="529"/>
      <c r="P77" s="522"/>
      <c r="Q77" s="374"/>
      <c r="R77" s="375"/>
      <c r="S77" s="375"/>
      <c r="T77" s="376"/>
      <c r="U77" s="376"/>
      <c r="V77" s="376"/>
      <c r="W77" s="376"/>
      <c r="X77" s="376"/>
      <c r="Y77" s="376"/>
      <c r="Z77" s="376"/>
      <c r="AA77" s="376"/>
      <c r="AB77" s="530"/>
      <c r="AC77" s="526"/>
      <c r="AD77" s="527" t="str">
        <f t="shared" si="27"/>
        <v/>
      </c>
      <c r="AE77" s="528" t="str">
        <f t="shared" si="28"/>
        <v/>
      </c>
      <c r="CF77" s="141"/>
      <c r="CG77" s="138"/>
    </row>
    <row r="78" spans="1:85" ht="24" customHeight="1">
      <c r="A78" s="171" t="e">
        <f>VLOOKUP(D78,非表示_活動量と単位!$D$8:$E$75,2,FALSE)</f>
        <v>#N/A</v>
      </c>
      <c r="B78" s="216"/>
      <c r="C78" s="208"/>
      <c r="D78" s="70"/>
      <c r="E78" s="318"/>
      <c r="F78" s="487" t="str">
        <f t="shared" si="29"/>
        <v/>
      </c>
      <c r="G78" s="485" t="str">
        <f t="shared" si="21"/>
        <v/>
      </c>
      <c r="H78" s="310" t="str">
        <f t="shared" si="22"/>
        <v/>
      </c>
      <c r="I78" s="547" t="str">
        <f t="shared" si="23"/>
        <v/>
      </c>
      <c r="J78" s="312" t="str">
        <f t="shared" si="24"/>
        <v/>
      </c>
      <c r="K78" s="548" t="str">
        <f t="shared" si="25"/>
        <v/>
      </c>
      <c r="L78" s="579" t="str">
        <f t="shared" si="30"/>
        <v/>
      </c>
      <c r="M78" s="129"/>
      <c r="N78" s="520" t="str">
        <f t="shared" si="26"/>
        <v/>
      </c>
      <c r="O78" s="529"/>
      <c r="P78" s="522"/>
      <c r="Q78" s="374"/>
      <c r="R78" s="375"/>
      <c r="S78" s="375"/>
      <c r="T78" s="376"/>
      <c r="U78" s="376"/>
      <c r="V78" s="376"/>
      <c r="W78" s="376"/>
      <c r="X78" s="376"/>
      <c r="Y78" s="376"/>
      <c r="Z78" s="376"/>
      <c r="AA78" s="376"/>
      <c r="AB78" s="530"/>
      <c r="AC78" s="526"/>
      <c r="AD78" s="527" t="str">
        <f t="shared" si="27"/>
        <v/>
      </c>
      <c r="AE78" s="528" t="str">
        <f t="shared" si="28"/>
        <v/>
      </c>
      <c r="CF78" s="141"/>
      <c r="CG78" s="138"/>
    </row>
    <row r="79" spans="1:85" ht="24" customHeight="1">
      <c r="A79" s="171" t="e">
        <f>VLOOKUP(D79,非表示_活動量と単位!$D$8:$E$75,2,FALSE)</f>
        <v>#N/A</v>
      </c>
      <c r="B79" s="216"/>
      <c r="C79" s="208"/>
      <c r="D79" s="70"/>
      <c r="E79" s="318"/>
      <c r="F79" s="487" t="str">
        <f t="shared" si="29"/>
        <v/>
      </c>
      <c r="G79" s="485" t="str">
        <f t="shared" si="21"/>
        <v/>
      </c>
      <c r="H79" s="310" t="str">
        <f t="shared" si="22"/>
        <v/>
      </c>
      <c r="I79" s="547" t="str">
        <f t="shared" si="23"/>
        <v/>
      </c>
      <c r="J79" s="312" t="str">
        <f t="shared" si="24"/>
        <v/>
      </c>
      <c r="K79" s="548" t="str">
        <f t="shared" si="25"/>
        <v/>
      </c>
      <c r="L79" s="579" t="str">
        <f t="shared" si="30"/>
        <v/>
      </c>
      <c r="M79" s="129"/>
      <c r="N79" s="520" t="str">
        <f t="shared" si="26"/>
        <v/>
      </c>
      <c r="O79" s="529"/>
      <c r="P79" s="522"/>
      <c r="Q79" s="374"/>
      <c r="R79" s="375"/>
      <c r="S79" s="375"/>
      <c r="T79" s="376"/>
      <c r="U79" s="376"/>
      <c r="V79" s="376"/>
      <c r="W79" s="376"/>
      <c r="X79" s="376"/>
      <c r="Y79" s="376"/>
      <c r="Z79" s="376"/>
      <c r="AA79" s="376"/>
      <c r="AB79" s="530"/>
      <c r="AC79" s="526"/>
      <c r="AD79" s="527" t="str">
        <f t="shared" si="27"/>
        <v/>
      </c>
      <c r="AE79" s="528" t="str">
        <f t="shared" si="28"/>
        <v/>
      </c>
      <c r="CF79" s="141"/>
      <c r="CG79" s="138"/>
    </row>
    <row r="80" spans="1:85" ht="24" customHeight="1">
      <c r="A80" s="171" t="e">
        <f>VLOOKUP(D80,非表示_活動量と単位!$D$8:$E$75,2,FALSE)</f>
        <v>#N/A</v>
      </c>
      <c r="B80" s="216"/>
      <c r="C80" s="208"/>
      <c r="D80" s="70"/>
      <c r="E80" s="318"/>
      <c r="F80" s="487" t="str">
        <f t="shared" si="29"/>
        <v/>
      </c>
      <c r="G80" s="485" t="str">
        <f t="shared" si="21"/>
        <v/>
      </c>
      <c r="H80" s="310" t="str">
        <f t="shared" si="22"/>
        <v/>
      </c>
      <c r="I80" s="547" t="str">
        <f t="shared" si="23"/>
        <v/>
      </c>
      <c r="J80" s="312" t="str">
        <f t="shared" si="24"/>
        <v/>
      </c>
      <c r="K80" s="548" t="str">
        <f t="shared" si="25"/>
        <v/>
      </c>
      <c r="L80" s="579" t="str">
        <f t="shared" si="30"/>
        <v/>
      </c>
      <c r="M80" s="129"/>
      <c r="N80" s="520" t="str">
        <f t="shared" si="26"/>
        <v/>
      </c>
      <c r="O80" s="529"/>
      <c r="P80" s="522"/>
      <c r="Q80" s="374"/>
      <c r="R80" s="375"/>
      <c r="S80" s="375"/>
      <c r="T80" s="376"/>
      <c r="U80" s="376"/>
      <c r="V80" s="376"/>
      <c r="W80" s="376"/>
      <c r="X80" s="376"/>
      <c r="Y80" s="376"/>
      <c r="Z80" s="376"/>
      <c r="AA80" s="376"/>
      <c r="AB80" s="530"/>
      <c r="AC80" s="526"/>
      <c r="AD80" s="527" t="str">
        <f t="shared" si="27"/>
        <v/>
      </c>
      <c r="AE80" s="528" t="str">
        <f t="shared" si="28"/>
        <v/>
      </c>
      <c r="CF80" s="141"/>
      <c r="CG80" s="138"/>
    </row>
    <row r="81" spans="1:85" ht="24" customHeight="1">
      <c r="A81" s="171" t="e">
        <f>VLOOKUP(D81,非表示_活動量と単位!$D$8:$E$75,2,FALSE)</f>
        <v>#N/A</v>
      </c>
      <c r="B81" s="216"/>
      <c r="C81" s="208"/>
      <c r="D81" s="70"/>
      <c r="E81" s="318"/>
      <c r="F81" s="487" t="str">
        <f t="shared" si="29"/>
        <v/>
      </c>
      <c r="G81" s="485" t="str">
        <f t="shared" si="21"/>
        <v/>
      </c>
      <c r="H81" s="310" t="str">
        <f t="shared" si="22"/>
        <v/>
      </c>
      <c r="I81" s="547" t="str">
        <f t="shared" si="23"/>
        <v/>
      </c>
      <c r="J81" s="312" t="str">
        <f t="shared" si="24"/>
        <v/>
      </c>
      <c r="K81" s="548" t="str">
        <f t="shared" si="25"/>
        <v/>
      </c>
      <c r="L81" s="579" t="str">
        <f t="shared" si="30"/>
        <v/>
      </c>
      <c r="M81" s="129"/>
      <c r="N81" s="520" t="str">
        <f t="shared" si="26"/>
        <v/>
      </c>
      <c r="O81" s="529"/>
      <c r="P81" s="522"/>
      <c r="Q81" s="374"/>
      <c r="R81" s="375"/>
      <c r="S81" s="375"/>
      <c r="T81" s="376"/>
      <c r="U81" s="376"/>
      <c r="V81" s="376"/>
      <c r="W81" s="376"/>
      <c r="X81" s="376"/>
      <c r="Y81" s="376"/>
      <c r="Z81" s="376"/>
      <c r="AA81" s="376"/>
      <c r="AB81" s="530"/>
      <c r="AC81" s="526"/>
      <c r="AD81" s="527" t="str">
        <f t="shared" si="27"/>
        <v/>
      </c>
      <c r="AE81" s="528" t="str">
        <f t="shared" si="28"/>
        <v/>
      </c>
      <c r="CF81" s="141"/>
      <c r="CG81" s="138"/>
    </row>
    <row r="82" spans="1:85" ht="24" customHeight="1">
      <c r="A82" s="171" t="e">
        <f>VLOOKUP(D82,非表示_活動量と単位!$D$8:$E$75,2,FALSE)</f>
        <v>#N/A</v>
      </c>
      <c r="B82" s="216"/>
      <c r="C82" s="208"/>
      <c r="D82" s="70"/>
      <c r="E82" s="318"/>
      <c r="F82" s="487" t="str">
        <f t="shared" si="29"/>
        <v/>
      </c>
      <c r="G82" s="485" t="str">
        <f t="shared" si="21"/>
        <v/>
      </c>
      <c r="H82" s="310" t="str">
        <f t="shared" si="22"/>
        <v/>
      </c>
      <c r="I82" s="547" t="str">
        <f t="shared" si="23"/>
        <v/>
      </c>
      <c r="J82" s="312" t="str">
        <f t="shared" si="24"/>
        <v/>
      </c>
      <c r="K82" s="548" t="str">
        <f t="shared" si="25"/>
        <v/>
      </c>
      <c r="L82" s="579" t="str">
        <f t="shared" si="30"/>
        <v/>
      </c>
      <c r="M82" s="129"/>
      <c r="N82" s="520" t="str">
        <f t="shared" si="26"/>
        <v/>
      </c>
      <c r="O82" s="529"/>
      <c r="P82" s="522"/>
      <c r="Q82" s="374"/>
      <c r="R82" s="375"/>
      <c r="S82" s="375"/>
      <c r="T82" s="376"/>
      <c r="U82" s="376"/>
      <c r="V82" s="376"/>
      <c r="W82" s="376"/>
      <c r="X82" s="376"/>
      <c r="Y82" s="376"/>
      <c r="Z82" s="376"/>
      <c r="AA82" s="376"/>
      <c r="AB82" s="530"/>
      <c r="AC82" s="526"/>
      <c r="AD82" s="527" t="str">
        <f t="shared" si="27"/>
        <v/>
      </c>
      <c r="AE82" s="528" t="str">
        <f t="shared" si="28"/>
        <v/>
      </c>
      <c r="CF82" s="141"/>
      <c r="CG82" s="138"/>
    </row>
    <row r="83" spans="1:85" ht="24" customHeight="1">
      <c r="A83" s="171" t="e">
        <f>VLOOKUP(D83,非表示_活動量と単位!$D$8:$E$75,2,FALSE)</f>
        <v>#N/A</v>
      </c>
      <c r="B83" s="216"/>
      <c r="C83" s="208"/>
      <c r="D83" s="70"/>
      <c r="E83" s="318"/>
      <c r="F83" s="487" t="str">
        <f t="shared" si="29"/>
        <v/>
      </c>
      <c r="G83" s="485" t="str">
        <f t="shared" si="21"/>
        <v/>
      </c>
      <c r="H83" s="310" t="str">
        <f t="shared" si="22"/>
        <v/>
      </c>
      <c r="I83" s="547" t="str">
        <f t="shared" si="23"/>
        <v/>
      </c>
      <c r="J83" s="312" t="str">
        <f t="shared" si="24"/>
        <v/>
      </c>
      <c r="K83" s="548" t="str">
        <f t="shared" si="25"/>
        <v/>
      </c>
      <c r="L83" s="579" t="str">
        <f t="shared" si="30"/>
        <v/>
      </c>
      <c r="M83" s="129"/>
      <c r="N83" s="520" t="str">
        <f t="shared" si="26"/>
        <v/>
      </c>
      <c r="O83" s="529"/>
      <c r="P83" s="522"/>
      <c r="Q83" s="374"/>
      <c r="R83" s="375"/>
      <c r="S83" s="375"/>
      <c r="T83" s="376"/>
      <c r="U83" s="376"/>
      <c r="V83" s="376"/>
      <c r="W83" s="376"/>
      <c r="X83" s="376"/>
      <c r="Y83" s="376"/>
      <c r="Z83" s="376"/>
      <c r="AA83" s="376"/>
      <c r="AB83" s="530"/>
      <c r="AC83" s="526"/>
      <c r="AD83" s="527" t="str">
        <f t="shared" si="27"/>
        <v/>
      </c>
      <c r="AE83" s="528" t="str">
        <f t="shared" si="28"/>
        <v/>
      </c>
      <c r="CF83" s="141"/>
      <c r="CG83" s="138"/>
    </row>
    <row r="84" spans="1:85" ht="24" customHeight="1">
      <c r="A84" s="171" t="e">
        <f>VLOOKUP(D84,非表示_活動量と単位!$D$8:$E$75,2,FALSE)</f>
        <v>#N/A</v>
      </c>
      <c r="B84" s="216"/>
      <c r="C84" s="208"/>
      <c r="D84" s="70"/>
      <c r="E84" s="318"/>
      <c r="F84" s="487" t="str">
        <f t="shared" si="29"/>
        <v/>
      </c>
      <c r="G84" s="485" t="str">
        <f t="shared" si="21"/>
        <v/>
      </c>
      <c r="H84" s="310" t="str">
        <f t="shared" si="22"/>
        <v/>
      </c>
      <c r="I84" s="547" t="str">
        <f t="shared" si="23"/>
        <v/>
      </c>
      <c r="J84" s="312" t="str">
        <f t="shared" si="24"/>
        <v/>
      </c>
      <c r="K84" s="548" t="str">
        <f t="shared" si="25"/>
        <v/>
      </c>
      <c r="L84" s="579" t="str">
        <f t="shared" si="30"/>
        <v/>
      </c>
      <c r="M84" s="129"/>
      <c r="N84" s="520" t="str">
        <f t="shared" si="26"/>
        <v/>
      </c>
      <c r="O84" s="521"/>
      <c r="P84" s="522"/>
      <c r="Q84" s="523"/>
      <c r="R84" s="524"/>
      <c r="S84" s="524"/>
      <c r="T84" s="524"/>
      <c r="U84" s="524"/>
      <c r="V84" s="524"/>
      <c r="W84" s="524"/>
      <c r="X84" s="524"/>
      <c r="Y84" s="524"/>
      <c r="Z84" s="524"/>
      <c r="AA84" s="524"/>
      <c r="AB84" s="525"/>
      <c r="AC84" s="526"/>
      <c r="AD84" s="527" t="str">
        <f t="shared" si="27"/>
        <v/>
      </c>
      <c r="AE84" s="528" t="str">
        <f t="shared" si="28"/>
        <v/>
      </c>
      <c r="CF84" s="141"/>
      <c r="CG84" s="138"/>
    </row>
    <row r="85" spans="1:85" ht="24" customHeight="1">
      <c r="A85" s="171" t="e">
        <f>VLOOKUP(D85,非表示_活動量と単位!$D$8:$E$75,2,FALSE)</f>
        <v>#N/A</v>
      </c>
      <c r="B85" s="216"/>
      <c r="C85" s="208"/>
      <c r="D85" s="70"/>
      <c r="E85" s="318"/>
      <c r="F85" s="487" t="str">
        <f t="shared" si="29"/>
        <v/>
      </c>
      <c r="G85" s="485" t="str">
        <f t="shared" si="21"/>
        <v/>
      </c>
      <c r="H85" s="310" t="str">
        <f t="shared" si="22"/>
        <v/>
      </c>
      <c r="I85" s="547" t="str">
        <f t="shared" si="23"/>
        <v/>
      </c>
      <c r="J85" s="312" t="str">
        <f t="shared" si="24"/>
        <v/>
      </c>
      <c r="K85" s="548" t="str">
        <f t="shared" si="25"/>
        <v/>
      </c>
      <c r="L85" s="579" t="str">
        <f t="shared" si="30"/>
        <v/>
      </c>
      <c r="M85" s="129"/>
      <c r="N85" s="520" t="str">
        <f t="shared" si="26"/>
        <v/>
      </c>
      <c r="O85" s="521"/>
      <c r="P85" s="522"/>
      <c r="Q85" s="523"/>
      <c r="R85" s="524"/>
      <c r="S85" s="524"/>
      <c r="T85" s="524"/>
      <c r="U85" s="524"/>
      <c r="V85" s="524"/>
      <c r="W85" s="524"/>
      <c r="X85" s="524"/>
      <c r="Y85" s="524"/>
      <c r="Z85" s="524"/>
      <c r="AA85" s="524"/>
      <c r="AB85" s="525"/>
      <c r="AC85" s="526"/>
      <c r="AD85" s="527" t="str">
        <f t="shared" si="27"/>
        <v/>
      </c>
      <c r="AE85" s="528" t="str">
        <f t="shared" si="28"/>
        <v/>
      </c>
    </row>
    <row r="86" spans="1:85" ht="24" customHeight="1">
      <c r="A86" s="171" t="e">
        <f>VLOOKUP(D86,非表示_活動量と単位!$D$8:$E$75,2,FALSE)</f>
        <v>#N/A</v>
      </c>
      <c r="B86" s="216"/>
      <c r="C86" s="208"/>
      <c r="D86" s="70"/>
      <c r="E86" s="318"/>
      <c r="F86" s="487" t="str">
        <f t="shared" si="29"/>
        <v/>
      </c>
      <c r="G86" s="485" t="str">
        <f t="shared" si="21"/>
        <v/>
      </c>
      <c r="H86" s="310" t="str">
        <f t="shared" si="22"/>
        <v/>
      </c>
      <c r="I86" s="547" t="str">
        <f t="shared" si="23"/>
        <v/>
      </c>
      <c r="J86" s="312" t="str">
        <f t="shared" si="24"/>
        <v/>
      </c>
      <c r="K86" s="548" t="str">
        <f t="shared" si="25"/>
        <v/>
      </c>
      <c r="L86" s="579" t="str">
        <f t="shared" si="30"/>
        <v/>
      </c>
      <c r="M86" s="129"/>
      <c r="N86" s="520" t="str">
        <f t="shared" si="26"/>
        <v/>
      </c>
      <c r="O86" s="529"/>
      <c r="P86" s="522"/>
      <c r="Q86" s="374"/>
      <c r="R86" s="375"/>
      <c r="S86" s="375"/>
      <c r="T86" s="376"/>
      <c r="U86" s="376"/>
      <c r="V86" s="376"/>
      <c r="W86" s="376"/>
      <c r="X86" s="376"/>
      <c r="Y86" s="376"/>
      <c r="Z86" s="376"/>
      <c r="AA86" s="376"/>
      <c r="AB86" s="530"/>
      <c r="AC86" s="526"/>
      <c r="AD86" s="527" t="str">
        <f t="shared" si="27"/>
        <v/>
      </c>
      <c r="AE86" s="528" t="str">
        <f t="shared" si="28"/>
        <v/>
      </c>
    </row>
    <row r="87" spans="1:85" ht="24" customHeight="1">
      <c r="A87" s="171" t="e">
        <f>VLOOKUP(D87,非表示_活動量と単位!$D$8:$E$75,2,FALSE)</f>
        <v>#N/A</v>
      </c>
      <c r="B87" s="216"/>
      <c r="C87" s="208"/>
      <c r="D87" s="70"/>
      <c r="E87" s="318"/>
      <c r="F87" s="487" t="str">
        <f t="shared" si="29"/>
        <v/>
      </c>
      <c r="G87" s="485" t="str">
        <f t="shared" si="21"/>
        <v/>
      </c>
      <c r="H87" s="310" t="str">
        <f t="shared" si="22"/>
        <v/>
      </c>
      <c r="I87" s="547" t="str">
        <f t="shared" si="23"/>
        <v/>
      </c>
      <c r="J87" s="312" t="str">
        <f t="shared" si="24"/>
        <v/>
      </c>
      <c r="K87" s="548" t="str">
        <f t="shared" si="25"/>
        <v/>
      </c>
      <c r="L87" s="579" t="str">
        <f t="shared" si="30"/>
        <v/>
      </c>
      <c r="M87" s="129"/>
      <c r="N87" s="520" t="str">
        <f t="shared" si="26"/>
        <v/>
      </c>
      <c r="O87" s="529"/>
      <c r="P87" s="522"/>
      <c r="Q87" s="374"/>
      <c r="R87" s="375"/>
      <c r="S87" s="375"/>
      <c r="T87" s="376"/>
      <c r="U87" s="376"/>
      <c r="V87" s="376"/>
      <c r="W87" s="376"/>
      <c r="X87" s="376"/>
      <c r="Y87" s="376"/>
      <c r="Z87" s="376"/>
      <c r="AA87" s="376"/>
      <c r="AB87" s="530"/>
      <c r="AC87" s="526"/>
      <c r="AD87" s="527" t="str">
        <f t="shared" si="27"/>
        <v/>
      </c>
      <c r="AE87" s="528" t="str">
        <f t="shared" si="28"/>
        <v/>
      </c>
    </row>
    <row r="88" spans="1:85" ht="24" customHeight="1">
      <c r="A88" s="171" t="e">
        <f>VLOOKUP(D88,非表示_活動量と単位!$D$8:$E$75,2,FALSE)</f>
        <v>#N/A</v>
      </c>
      <c r="B88" s="216"/>
      <c r="C88" s="208"/>
      <c r="D88" s="70"/>
      <c r="E88" s="318"/>
      <c r="F88" s="487" t="str">
        <f t="shared" si="29"/>
        <v/>
      </c>
      <c r="G88" s="485" t="str">
        <f t="shared" si="21"/>
        <v/>
      </c>
      <c r="H88" s="310" t="str">
        <f t="shared" si="22"/>
        <v/>
      </c>
      <c r="I88" s="547" t="str">
        <f t="shared" si="23"/>
        <v/>
      </c>
      <c r="J88" s="312" t="str">
        <f t="shared" si="24"/>
        <v/>
      </c>
      <c r="K88" s="548" t="str">
        <f t="shared" si="25"/>
        <v/>
      </c>
      <c r="L88" s="579" t="str">
        <f t="shared" si="30"/>
        <v/>
      </c>
      <c r="M88" s="129"/>
      <c r="N88" s="520" t="str">
        <f t="shared" si="26"/>
        <v/>
      </c>
      <c r="O88" s="529"/>
      <c r="P88" s="522"/>
      <c r="Q88" s="374"/>
      <c r="R88" s="375"/>
      <c r="S88" s="375"/>
      <c r="T88" s="376"/>
      <c r="U88" s="376"/>
      <c r="V88" s="376"/>
      <c r="W88" s="376"/>
      <c r="X88" s="376"/>
      <c r="Y88" s="376"/>
      <c r="Z88" s="376"/>
      <c r="AA88" s="376"/>
      <c r="AB88" s="530"/>
      <c r="AC88" s="526"/>
      <c r="AD88" s="527" t="str">
        <f t="shared" si="27"/>
        <v/>
      </c>
      <c r="AE88" s="528" t="str">
        <f t="shared" si="28"/>
        <v/>
      </c>
    </row>
    <row r="89" spans="1:85" ht="24" customHeight="1">
      <c r="A89" s="171" t="e">
        <f>VLOOKUP(D89,非表示_活動量と単位!$D$8:$E$75,2,FALSE)</f>
        <v>#N/A</v>
      </c>
      <c r="B89" s="216"/>
      <c r="C89" s="208"/>
      <c r="D89" s="70"/>
      <c r="E89" s="318"/>
      <c r="F89" s="487" t="str">
        <f t="shared" si="29"/>
        <v/>
      </c>
      <c r="G89" s="485" t="str">
        <f t="shared" si="21"/>
        <v/>
      </c>
      <c r="H89" s="310" t="str">
        <f t="shared" si="22"/>
        <v/>
      </c>
      <c r="I89" s="547" t="str">
        <f t="shared" si="23"/>
        <v/>
      </c>
      <c r="J89" s="312" t="str">
        <f t="shared" si="24"/>
        <v/>
      </c>
      <c r="K89" s="548" t="str">
        <f t="shared" si="25"/>
        <v/>
      </c>
      <c r="L89" s="579" t="str">
        <f t="shared" si="30"/>
        <v/>
      </c>
      <c r="M89" s="129"/>
      <c r="N89" s="520" t="str">
        <f t="shared" si="26"/>
        <v/>
      </c>
      <c r="O89" s="529"/>
      <c r="P89" s="522"/>
      <c r="Q89" s="374"/>
      <c r="R89" s="375"/>
      <c r="S89" s="375"/>
      <c r="T89" s="376"/>
      <c r="U89" s="376"/>
      <c r="V89" s="376"/>
      <c r="W89" s="376"/>
      <c r="X89" s="376"/>
      <c r="Y89" s="376"/>
      <c r="Z89" s="376"/>
      <c r="AA89" s="376"/>
      <c r="AB89" s="530"/>
      <c r="AC89" s="526"/>
      <c r="AD89" s="527" t="str">
        <f t="shared" si="27"/>
        <v/>
      </c>
      <c r="AE89" s="528" t="str">
        <f t="shared" si="28"/>
        <v/>
      </c>
    </row>
    <row r="90" spans="1:85" ht="24" customHeight="1">
      <c r="A90" s="171" t="e">
        <f>VLOOKUP(D90,非表示_活動量と単位!$D$8:$E$75,2,FALSE)</f>
        <v>#N/A</v>
      </c>
      <c r="B90" s="216"/>
      <c r="C90" s="208"/>
      <c r="D90" s="70"/>
      <c r="E90" s="318"/>
      <c r="F90" s="487" t="str">
        <f t="shared" si="29"/>
        <v/>
      </c>
      <c r="G90" s="485" t="str">
        <f t="shared" si="21"/>
        <v/>
      </c>
      <c r="H90" s="310" t="str">
        <f t="shared" si="22"/>
        <v/>
      </c>
      <c r="I90" s="547" t="str">
        <f t="shared" si="23"/>
        <v/>
      </c>
      <c r="J90" s="312" t="str">
        <f t="shared" si="24"/>
        <v/>
      </c>
      <c r="K90" s="548" t="str">
        <f t="shared" si="25"/>
        <v/>
      </c>
      <c r="L90" s="579" t="str">
        <f t="shared" si="30"/>
        <v/>
      </c>
      <c r="M90" s="129"/>
      <c r="N90" s="520" t="str">
        <f t="shared" si="26"/>
        <v/>
      </c>
      <c r="O90" s="529"/>
      <c r="P90" s="522"/>
      <c r="Q90" s="374"/>
      <c r="R90" s="375"/>
      <c r="S90" s="375"/>
      <c r="T90" s="376"/>
      <c r="U90" s="376"/>
      <c r="V90" s="376"/>
      <c r="W90" s="376"/>
      <c r="X90" s="376"/>
      <c r="Y90" s="376"/>
      <c r="Z90" s="376"/>
      <c r="AA90" s="376"/>
      <c r="AB90" s="530"/>
      <c r="AC90" s="526"/>
      <c r="AD90" s="527" t="str">
        <f t="shared" si="27"/>
        <v/>
      </c>
      <c r="AE90" s="528" t="str">
        <f t="shared" si="28"/>
        <v/>
      </c>
    </row>
    <row r="91" spans="1:85" ht="24" customHeight="1">
      <c r="A91" s="171" t="e">
        <f>VLOOKUP(D91,非表示_活動量と単位!$D$8:$E$75,2,FALSE)</f>
        <v>#N/A</v>
      </c>
      <c r="B91" s="216"/>
      <c r="C91" s="208"/>
      <c r="D91" s="70"/>
      <c r="E91" s="318"/>
      <c r="F91" s="487" t="str">
        <f t="shared" si="29"/>
        <v/>
      </c>
      <c r="G91" s="485" t="str">
        <f t="shared" si="21"/>
        <v/>
      </c>
      <c r="H91" s="310" t="str">
        <f t="shared" si="22"/>
        <v/>
      </c>
      <c r="I91" s="547" t="str">
        <f t="shared" si="23"/>
        <v/>
      </c>
      <c r="J91" s="312" t="str">
        <f t="shared" si="24"/>
        <v/>
      </c>
      <c r="K91" s="548" t="str">
        <f t="shared" si="25"/>
        <v/>
      </c>
      <c r="L91" s="579" t="str">
        <f t="shared" si="30"/>
        <v/>
      </c>
      <c r="M91" s="129"/>
      <c r="N91" s="520" t="str">
        <f t="shared" si="26"/>
        <v/>
      </c>
      <c r="O91" s="529"/>
      <c r="P91" s="522"/>
      <c r="Q91" s="374"/>
      <c r="R91" s="375"/>
      <c r="S91" s="375"/>
      <c r="T91" s="376"/>
      <c r="U91" s="376"/>
      <c r="V91" s="376"/>
      <c r="W91" s="376"/>
      <c r="X91" s="376"/>
      <c r="Y91" s="376"/>
      <c r="Z91" s="376"/>
      <c r="AA91" s="376"/>
      <c r="AB91" s="530"/>
      <c r="AC91" s="526"/>
      <c r="AD91" s="527" t="str">
        <f t="shared" si="27"/>
        <v/>
      </c>
      <c r="AE91" s="528" t="str">
        <f t="shared" si="28"/>
        <v/>
      </c>
    </row>
    <row r="92" spans="1:85" ht="24" customHeight="1">
      <c r="A92" s="171" t="e">
        <f>VLOOKUP(D92,非表示_活動量と単位!$D$8:$E$75,2,FALSE)</f>
        <v>#N/A</v>
      </c>
      <c r="B92" s="216"/>
      <c r="C92" s="208"/>
      <c r="D92" s="70"/>
      <c r="E92" s="318"/>
      <c r="F92" s="487" t="str">
        <f t="shared" si="29"/>
        <v/>
      </c>
      <c r="G92" s="485" t="str">
        <f t="shared" si="21"/>
        <v/>
      </c>
      <c r="H92" s="310" t="str">
        <f t="shared" si="22"/>
        <v/>
      </c>
      <c r="I92" s="547" t="str">
        <f t="shared" si="23"/>
        <v/>
      </c>
      <c r="J92" s="312" t="str">
        <f t="shared" si="24"/>
        <v/>
      </c>
      <c r="K92" s="548" t="str">
        <f t="shared" si="25"/>
        <v/>
      </c>
      <c r="L92" s="579" t="str">
        <f t="shared" si="30"/>
        <v/>
      </c>
      <c r="M92" s="129"/>
      <c r="N92" s="520" t="str">
        <f t="shared" si="26"/>
        <v/>
      </c>
      <c r="O92" s="529"/>
      <c r="P92" s="522"/>
      <c r="Q92" s="374"/>
      <c r="R92" s="375"/>
      <c r="S92" s="375"/>
      <c r="T92" s="376"/>
      <c r="U92" s="376"/>
      <c r="V92" s="376"/>
      <c r="W92" s="376"/>
      <c r="X92" s="376"/>
      <c r="Y92" s="376"/>
      <c r="Z92" s="376"/>
      <c r="AA92" s="376"/>
      <c r="AB92" s="530"/>
      <c r="AC92" s="526"/>
      <c r="AD92" s="527" t="str">
        <f t="shared" si="27"/>
        <v/>
      </c>
      <c r="AE92" s="528" t="str">
        <f t="shared" si="28"/>
        <v/>
      </c>
    </row>
    <row r="93" spans="1:85" ht="24" customHeight="1">
      <c r="A93" s="171" t="e">
        <f>VLOOKUP(D93,非表示_活動量と単位!$D$8:$E$75,2,FALSE)</f>
        <v>#N/A</v>
      </c>
      <c r="B93" s="216"/>
      <c r="C93" s="208"/>
      <c r="D93" s="70"/>
      <c r="E93" s="318"/>
      <c r="F93" s="487" t="str">
        <f t="shared" si="29"/>
        <v/>
      </c>
      <c r="G93" s="485" t="str">
        <f t="shared" si="21"/>
        <v/>
      </c>
      <c r="H93" s="310" t="str">
        <f t="shared" si="22"/>
        <v/>
      </c>
      <c r="I93" s="547" t="str">
        <f t="shared" si="23"/>
        <v/>
      </c>
      <c r="J93" s="312" t="str">
        <f t="shared" si="24"/>
        <v/>
      </c>
      <c r="K93" s="548" t="str">
        <f t="shared" si="25"/>
        <v/>
      </c>
      <c r="L93" s="579" t="str">
        <f t="shared" si="30"/>
        <v/>
      </c>
      <c r="M93" s="129"/>
      <c r="N93" s="520" t="str">
        <f t="shared" si="26"/>
        <v/>
      </c>
      <c r="O93" s="529"/>
      <c r="P93" s="522"/>
      <c r="Q93" s="374"/>
      <c r="R93" s="375"/>
      <c r="S93" s="375"/>
      <c r="T93" s="376"/>
      <c r="U93" s="376"/>
      <c r="V93" s="376"/>
      <c r="W93" s="376"/>
      <c r="X93" s="376"/>
      <c r="Y93" s="376"/>
      <c r="Z93" s="376"/>
      <c r="AA93" s="376"/>
      <c r="AB93" s="530"/>
      <c r="AC93" s="526"/>
      <c r="AD93" s="527" t="str">
        <f t="shared" si="27"/>
        <v/>
      </c>
      <c r="AE93" s="528" t="str">
        <f t="shared" si="28"/>
        <v/>
      </c>
    </row>
    <row r="94" spans="1:85" ht="24" customHeight="1">
      <c r="A94" s="171" t="e">
        <f>VLOOKUP(D94,非表示_活動量と単位!$D$8:$E$75,2,FALSE)</f>
        <v>#N/A</v>
      </c>
      <c r="B94" s="216"/>
      <c r="C94" s="208"/>
      <c r="D94" s="70"/>
      <c r="E94" s="318"/>
      <c r="F94" s="487" t="str">
        <f t="shared" si="29"/>
        <v/>
      </c>
      <c r="G94" s="485" t="str">
        <f t="shared" si="21"/>
        <v/>
      </c>
      <c r="H94" s="310" t="str">
        <f t="shared" si="22"/>
        <v/>
      </c>
      <c r="I94" s="547" t="str">
        <f t="shared" si="23"/>
        <v/>
      </c>
      <c r="J94" s="312" t="str">
        <f t="shared" si="24"/>
        <v/>
      </c>
      <c r="K94" s="548" t="str">
        <f t="shared" si="25"/>
        <v/>
      </c>
      <c r="L94" s="579" t="str">
        <f t="shared" si="30"/>
        <v/>
      </c>
      <c r="M94" s="129"/>
      <c r="N94" s="520" t="str">
        <f t="shared" si="26"/>
        <v/>
      </c>
      <c r="O94" s="521"/>
      <c r="P94" s="522"/>
      <c r="Q94" s="523"/>
      <c r="R94" s="524"/>
      <c r="S94" s="524"/>
      <c r="T94" s="524"/>
      <c r="U94" s="524"/>
      <c r="V94" s="524"/>
      <c r="W94" s="524"/>
      <c r="X94" s="524"/>
      <c r="Y94" s="524"/>
      <c r="Z94" s="524"/>
      <c r="AA94" s="524"/>
      <c r="AB94" s="525"/>
      <c r="AC94" s="526"/>
      <c r="AD94" s="527" t="str">
        <f t="shared" si="27"/>
        <v/>
      </c>
      <c r="AE94" s="528" t="str">
        <f t="shared" si="28"/>
        <v/>
      </c>
    </row>
    <row r="95" spans="1:85" ht="24" customHeight="1">
      <c r="A95" s="171" t="e">
        <f>VLOOKUP(D95,非表示_活動量と単位!$D$8:$E$75,2,FALSE)</f>
        <v>#N/A</v>
      </c>
      <c r="B95" s="216"/>
      <c r="C95" s="208"/>
      <c r="D95" s="70"/>
      <c r="E95" s="318"/>
      <c r="F95" s="487" t="str">
        <f t="shared" si="29"/>
        <v/>
      </c>
      <c r="G95" s="485" t="str">
        <f t="shared" si="21"/>
        <v/>
      </c>
      <c r="H95" s="310" t="str">
        <f t="shared" si="22"/>
        <v/>
      </c>
      <c r="I95" s="547" t="str">
        <f t="shared" si="23"/>
        <v/>
      </c>
      <c r="J95" s="312" t="str">
        <f t="shared" si="24"/>
        <v/>
      </c>
      <c r="K95" s="548" t="str">
        <f t="shared" si="25"/>
        <v/>
      </c>
      <c r="L95" s="579" t="str">
        <f t="shared" si="30"/>
        <v/>
      </c>
      <c r="M95" s="129"/>
      <c r="N95" s="520" t="str">
        <f t="shared" si="26"/>
        <v/>
      </c>
      <c r="O95" s="521"/>
      <c r="P95" s="522"/>
      <c r="Q95" s="523"/>
      <c r="R95" s="524"/>
      <c r="S95" s="524"/>
      <c r="T95" s="524"/>
      <c r="U95" s="524"/>
      <c r="V95" s="524"/>
      <c r="W95" s="524"/>
      <c r="X95" s="524"/>
      <c r="Y95" s="524"/>
      <c r="Z95" s="524"/>
      <c r="AA95" s="524"/>
      <c r="AB95" s="525"/>
      <c r="AC95" s="526"/>
      <c r="AD95" s="527" t="str">
        <f t="shared" si="27"/>
        <v/>
      </c>
      <c r="AE95" s="528" t="str">
        <f t="shared" si="28"/>
        <v/>
      </c>
    </row>
    <row r="96" spans="1:85" ht="24" customHeight="1">
      <c r="A96" s="171" t="e">
        <f>VLOOKUP(D96,非表示_活動量と単位!$D$8:$E$75,2,FALSE)</f>
        <v>#N/A</v>
      </c>
      <c r="B96" s="216"/>
      <c r="C96" s="208"/>
      <c r="D96" s="70"/>
      <c r="E96" s="318"/>
      <c r="F96" s="487" t="str">
        <f t="shared" si="29"/>
        <v/>
      </c>
      <c r="G96" s="485" t="str">
        <f t="shared" si="21"/>
        <v/>
      </c>
      <c r="H96" s="310" t="str">
        <f t="shared" si="22"/>
        <v/>
      </c>
      <c r="I96" s="547" t="str">
        <f t="shared" si="23"/>
        <v/>
      </c>
      <c r="J96" s="312" t="str">
        <f t="shared" si="24"/>
        <v/>
      </c>
      <c r="K96" s="548" t="str">
        <f t="shared" si="25"/>
        <v/>
      </c>
      <c r="L96" s="579" t="str">
        <f t="shared" si="30"/>
        <v/>
      </c>
      <c r="M96" s="129"/>
      <c r="N96" s="520" t="str">
        <f t="shared" si="26"/>
        <v/>
      </c>
      <c r="O96" s="529"/>
      <c r="P96" s="522"/>
      <c r="Q96" s="374"/>
      <c r="R96" s="375"/>
      <c r="S96" s="375"/>
      <c r="T96" s="376"/>
      <c r="U96" s="376"/>
      <c r="V96" s="376"/>
      <c r="W96" s="376"/>
      <c r="X96" s="376"/>
      <c r="Y96" s="376"/>
      <c r="Z96" s="376"/>
      <c r="AA96" s="376"/>
      <c r="AB96" s="530"/>
      <c r="AC96" s="526"/>
      <c r="AD96" s="527" t="str">
        <f t="shared" si="27"/>
        <v/>
      </c>
      <c r="AE96" s="528" t="str">
        <f t="shared" si="28"/>
        <v/>
      </c>
    </row>
    <row r="97" spans="1:117" ht="24" customHeight="1">
      <c r="A97" s="171" t="e">
        <f>VLOOKUP(D97,非表示_活動量と単位!$D$8:$E$75,2,FALSE)</f>
        <v>#N/A</v>
      </c>
      <c r="B97" s="216"/>
      <c r="C97" s="208"/>
      <c r="D97" s="70"/>
      <c r="E97" s="318"/>
      <c r="F97" s="487" t="str">
        <f t="shared" si="29"/>
        <v/>
      </c>
      <c r="G97" s="485" t="str">
        <f t="shared" si="21"/>
        <v/>
      </c>
      <c r="H97" s="310" t="str">
        <f t="shared" si="22"/>
        <v/>
      </c>
      <c r="I97" s="547" t="str">
        <f t="shared" si="23"/>
        <v/>
      </c>
      <c r="J97" s="312" t="str">
        <f t="shared" si="24"/>
        <v/>
      </c>
      <c r="K97" s="548" t="str">
        <f t="shared" si="25"/>
        <v/>
      </c>
      <c r="L97" s="579" t="str">
        <f t="shared" si="30"/>
        <v/>
      </c>
      <c r="M97" s="129"/>
      <c r="N97" s="520" t="str">
        <f t="shared" si="26"/>
        <v/>
      </c>
      <c r="O97" s="529"/>
      <c r="P97" s="522"/>
      <c r="Q97" s="374"/>
      <c r="R97" s="375"/>
      <c r="S97" s="375"/>
      <c r="T97" s="376"/>
      <c r="U97" s="376"/>
      <c r="V97" s="376"/>
      <c r="W97" s="376"/>
      <c r="X97" s="376"/>
      <c r="Y97" s="376"/>
      <c r="Z97" s="376"/>
      <c r="AA97" s="376"/>
      <c r="AB97" s="530"/>
      <c r="AC97" s="526"/>
      <c r="AD97" s="527" t="str">
        <f t="shared" si="27"/>
        <v/>
      </c>
      <c r="AE97" s="528" t="str">
        <f t="shared" si="28"/>
        <v/>
      </c>
    </row>
    <row r="98" spans="1:117" ht="24" customHeight="1">
      <c r="A98" s="171" t="e">
        <f>VLOOKUP(D98,非表示_活動量と単位!$D$8:$E$75,2,FALSE)</f>
        <v>#N/A</v>
      </c>
      <c r="B98" s="216"/>
      <c r="C98" s="208"/>
      <c r="D98" s="70"/>
      <c r="E98" s="318"/>
      <c r="F98" s="487" t="str">
        <f t="shared" si="29"/>
        <v/>
      </c>
      <c r="G98" s="485" t="str">
        <f t="shared" si="21"/>
        <v/>
      </c>
      <c r="H98" s="310" t="str">
        <f t="shared" si="22"/>
        <v/>
      </c>
      <c r="I98" s="547" t="str">
        <f t="shared" si="23"/>
        <v/>
      </c>
      <c r="J98" s="312" t="str">
        <f t="shared" si="24"/>
        <v/>
      </c>
      <c r="K98" s="548" t="str">
        <f t="shared" si="25"/>
        <v/>
      </c>
      <c r="L98" s="579" t="str">
        <f t="shared" si="30"/>
        <v/>
      </c>
      <c r="M98" s="129"/>
      <c r="N98" s="520" t="str">
        <f t="shared" si="26"/>
        <v/>
      </c>
      <c r="O98" s="529"/>
      <c r="P98" s="522"/>
      <c r="Q98" s="374"/>
      <c r="R98" s="375"/>
      <c r="S98" s="375"/>
      <c r="T98" s="376"/>
      <c r="U98" s="376"/>
      <c r="V98" s="376"/>
      <c r="W98" s="376"/>
      <c r="X98" s="376"/>
      <c r="Y98" s="376"/>
      <c r="Z98" s="376"/>
      <c r="AA98" s="376"/>
      <c r="AB98" s="530"/>
      <c r="AC98" s="526"/>
      <c r="AD98" s="527" t="str">
        <f t="shared" si="27"/>
        <v/>
      </c>
      <c r="AE98" s="528" t="str">
        <f t="shared" si="28"/>
        <v/>
      </c>
    </row>
    <row r="99" spans="1:117" ht="24" customHeight="1">
      <c r="A99" s="171" t="e">
        <f>VLOOKUP(D99,非表示_活動量と単位!$D$8:$E$75,2,FALSE)</f>
        <v>#N/A</v>
      </c>
      <c r="B99" s="216"/>
      <c r="C99" s="208"/>
      <c r="D99" s="70"/>
      <c r="E99" s="318"/>
      <c r="F99" s="487" t="str">
        <f t="shared" si="29"/>
        <v/>
      </c>
      <c r="G99" s="485" t="str">
        <f t="shared" si="21"/>
        <v/>
      </c>
      <c r="H99" s="310" t="str">
        <f t="shared" si="22"/>
        <v/>
      </c>
      <c r="I99" s="547" t="str">
        <f t="shared" si="23"/>
        <v/>
      </c>
      <c r="J99" s="312" t="str">
        <f t="shared" si="24"/>
        <v/>
      </c>
      <c r="K99" s="548" t="str">
        <f t="shared" si="25"/>
        <v/>
      </c>
      <c r="L99" s="579" t="str">
        <f t="shared" si="30"/>
        <v/>
      </c>
      <c r="M99" s="129"/>
      <c r="N99" s="520" t="str">
        <f t="shared" si="26"/>
        <v/>
      </c>
      <c r="O99" s="529"/>
      <c r="P99" s="522"/>
      <c r="Q99" s="374"/>
      <c r="R99" s="375"/>
      <c r="S99" s="375"/>
      <c r="T99" s="376"/>
      <c r="U99" s="376"/>
      <c r="V99" s="376"/>
      <c r="W99" s="376"/>
      <c r="X99" s="376"/>
      <c r="Y99" s="376"/>
      <c r="Z99" s="376"/>
      <c r="AA99" s="376"/>
      <c r="AB99" s="530"/>
      <c r="AC99" s="526"/>
      <c r="AD99" s="527" t="str">
        <f t="shared" si="27"/>
        <v/>
      </c>
      <c r="AE99" s="528" t="str">
        <f t="shared" si="28"/>
        <v/>
      </c>
    </row>
    <row r="100" spans="1:117" ht="24" customHeight="1">
      <c r="A100" s="171" t="e">
        <f>VLOOKUP(D100,非表示_活動量と単位!$D$8:$E$75,2,FALSE)</f>
        <v>#N/A</v>
      </c>
      <c r="B100" s="216"/>
      <c r="C100" s="208"/>
      <c r="D100" s="70"/>
      <c r="E100" s="318"/>
      <c r="F100" s="487" t="str">
        <f t="shared" si="29"/>
        <v/>
      </c>
      <c r="G100" s="485" t="str">
        <f t="shared" si="21"/>
        <v/>
      </c>
      <c r="H100" s="310" t="str">
        <f t="shared" si="22"/>
        <v/>
      </c>
      <c r="I100" s="547" t="str">
        <f t="shared" si="23"/>
        <v/>
      </c>
      <c r="J100" s="312" t="str">
        <f t="shared" si="24"/>
        <v/>
      </c>
      <c r="K100" s="548" t="str">
        <f t="shared" si="25"/>
        <v/>
      </c>
      <c r="L100" s="579" t="str">
        <f t="shared" si="30"/>
        <v/>
      </c>
      <c r="M100" s="129"/>
      <c r="N100" s="520" t="str">
        <f t="shared" si="26"/>
        <v/>
      </c>
      <c r="O100" s="529"/>
      <c r="P100" s="522"/>
      <c r="Q100" s="374"/>
      <c r="R100" s="375"/>
      <c r="S100" s="375"/>
      <c r="T100" s="376"/>
      <c r="U100" s="376"/>
      <c r="V100" s="376"/>
      <c r="W100" s="376"/>
      <c r="X100" s="376"/>
      <c r="Y100" s="376"/>
      <c r="Z100" s="376"/>
      <c r="AA100" s="376"/>
      <c r="AB100" s="530"/>
      <c r="AC100" s="526"/>
      <c r="AD100" s="527" t="str">
        <f t="shared" si="27"/>
        <v/>
      </c>
      <c r="AE100" s="528" t="str">
        <f t="shared" si="28"/>
        <v/>
      </c>
    </row>
    <row r="101" spans="1:117" ht="24" customHeight="1">
      <c r="A101" s="171" t="e">
        <f>VLOOKUP(D101,非表示_活動量と単位!$D$8:$E$75,2,FALSE)</f>
        <v>#N/A</v>
      </c>
      <c r="B101" s="216"/>
      <c r="C101" s="208"/>
      <c r="D101" s="70"/>
      <c r="E101" s="318"/>
      <c r="F101" s="487" t="str">
        <f>IF(E101="","",INT(E101))</f>
        <v/>
      </c>
      <c r="G101" s="485" t="str">
        <f t="shared" si="21"/>
        <v/>
      </c>
      <c r="H101" s="310" t="str">
        <f t="shared" si="22"/>
        <v/>
      </c>
      <c r="I101" s="547" t="str">
        <f t="shared" si="23"/>
        <v/>
      </c>
      <c r="J101" s="312" t="str">
        <f t="shared" si="24"/>
        <v/>
      </c>
      <c r="K101" s="548" t="str">
        <f t="shared" si="25"/>
        <v/>
      </c>
      <c r="L101" s="579" t="str">
        <f t="shared" si="30"/>
        <v/>
      </c>
      <c r="M101" s="129"/>
      <c r="N101" s="520" t="str">
        <f t="shared" si="26"/>
        <v/>
      </c>
      <c r="O101" s="529"/>
      <c r="P101" s="522"/>
      <c r="Q101" s="374"/>
      <c r="R101" s="375"/>
      <c r="S101" s="375"/>
      <c r="T101" s="376"/>
      <c r="U101" s="376"/>
      <c r="V101" s="376"/>
      <c r="W101" s="376"/>
      <c r="X101" s="376"/>
      <c r="Y101" s="376"/>
      <c r="Z101" s="376"/>
      <c r="AA101" s="376"/>
      <c r="AB101" s="530"/>
      <c r="AC101" s="526"/>
      <c r="AD101" s="527" t="str">
        <f t="shared" si="27"/>
        <v/>
      </c>
      <c r="AE101" s="528" t="str">
        <f t="shared" si="28"/>
        <v/>
      </c>
    </row>
    <row r="102" spans="1:117" ht="24" customHeight="1" thickBot="1">
      <c r="A102" s="171" t="e">
        <f>VLOOKUP(D102,非表示_活動量と単位!$D$8:$E$75,2,FALSE)</f>
        <v>#N/A</v>
      </c>
      <c r="B102" s="216"/>
      <c r="C102" s="206"/>
      <c r="D102" s="71"/>
      <c r="E102" s="319"/>
      <c r="F102" s="511" t="str">
        <f t="shared" si="29"/>
        <v/>
      </c>
      <c r="G102" s="587" t="str">
        <f t="shared" si="21"/>
        <v/>
      </c>
      <c r="H102" s="310" t="str">
        <f t="shared" si="22"/>
        <v/>
      </c>
      <c r="I102" s="547" t="str">
        <f t="shared" si="23"/>
        <v/>
      </c>
      <c r="J102" s="312" t="str">
        <f t="shared" si="24"/>
        <v/>
      </c>
      <c r="K102" s="548" t="str">
        <f t="shared" si="25"/>
        <v/>
      </c>
      <c r="L102" s="579" t="str">
        <f t="shared" si="30"/>
        <v/>
      </c>
      <c r="M102" s="130"/>
      <c r="N102" s="531" t="str">
        <f t="shared" si="26"/>
        <v/>
      </c>
      <c r="O102" s="532"/>
      <c r="P102" s="533"/>
      <c r="Q102" s="398"/>
      <c r="R102" s="399"/>
      <c r="S102" s="399"/>
      <c r="T102" s="400"/>
      <c r="U102" s="400"/>
      <c r="V102" s="400"/>
      <c r="W102" s="400"/>
      <c r="X102" s="400"/>
      <c r="Y102" s="400"/>
      <c r="Z102" s="400"/>
      <c r="AA102" s="400"/>
      <c r="AB102" s="534"/>
      <c r="AC102" s="535"/>
      <c r="AD102" s="536" t="str">
        <f t="shared" si="27"/>
        <v/>
      </c>
      <c r="AE102" s="537" t="str">
        <f t="shared" si="28"/>
        <v/>
      </c>
    </row>
    <row r="103" spans="1:117" ht="12" customHeight="1"/>
    <row r="104" spans="1:117" ht="12" customHeight="1"/>
    <row r="105" spans="1:117" ht="12" customHeight="1"/>
    <row r="106" spans="1:117" ht="12" customHeight="1"/>
    <row r="107" spans="1:117" ht="12" customHeight="1" thickBot="1">
      <c r="DM107" s="136" t="s">
        <v>529</v>
      </c>
    </row>
    <row r="108" spans="1:117" ht="12" customHeight="1">
      <c r="DM108" s="142" t="s">
        <v>525</v>
      </c>
    </row>
    <row r="109" spans="1:117" ht="12" customHeight="1">
      <c r="DM109" s="143" t="s">
        <v>527</v>
      </c>
    </row>
    <row r="110" spans="1:117" ht="12" customHeight="1">
      <c r="DL110" s="144"/>
      <c r="DM110" s="143" t="s">
        <v>531</v>
      </c>
    </row>
    <row r="111" spans="1:117" ht="12" customHeight="1">
      <c r="DL111" s="144"/>
      <c r="DM111" s="143" t="s">
        <v>528</v>
      </c>
    </row>
    <row r="112" spans="1:117" ht="12" customHeight="1" thickBot="1">
      <c r="DL112" s="144"/>
      <c r="DM112" s="145" t="s">
        <v>526</v>
      </c>
    </row>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spans="111:115" ht="12" customHeight="1"/>
    <row r="146" spans="111:115" ht="12" customHeight="1"/>
    <row r="147" spans="111:115" ht="12" customHeight="1"/>
    <row r="148" spans="111:115" ht="12" customHeight="1"/>
    <row r="149" spans="111:115" ht="12" customHeight="1"/>
    <row r="150" spans="111:115" ht="12" customHeight="1"/>
    <row r="151" spans="111:115" ht="12" customHeight="1"/>
    <row r="152" spans="111:115" ht="12" customHeight="1"/>
    <row r="153" spans="111:115" ht="12" customHeight="1"/>
    <row r="154" spans="111:115" ht="12" customHeight="1"/>
    <row r="155" spans="111:115" ht="12" customHeight="1"/>
    <row r="156" spans="111:115" ht="12" customHeight="1"/>
    <row r="157" spans="111:115" ht="12" customHeight="1"/>
    <row r="158" spans="111:115" ht="12" customHeight="1"/>
    <row r="159" spans="111:115" ht="12" customHeight="1">
      <c r="DG159" s="123"/>
      <c r="DH159" s="123"/>
      <c r="DI159" s="123"/>
      <c r="DJ159" s="123"/>
      <c r="DK159" s="123"/>
    </row>
    <row r="160" spans="111:115" ht="12" customHeight="1">
      <c r="DG160" s="123"/>
      <c r="DH160" s="123"/>
      <c r="DI160" s="123"/>
      <c r="DJ160" s="123"/>
      <c r="DK160" s="123"/>
    </row>
    <row r="161" spans="111:115" ht="12" customHeight="1">
      <c r="DG161" s="123"/>
      <c r="DH161" s="123"/>
      <c r="DI161" s="123"/>
      <c r="DJ161" s="123"/>
      <c r="DK161" s="123"/>
    </row>
    <row r="162" spans="111:115" ht="12" customHeight="1">
      <c r="DG162" s="123"/>
      <c r="DH162" s="123"/>
      <c r="DI162" s="123"/>
      <c r="DJ162" s="123"/>
      <c r="DK162" s="123"/>
    </row>
    <row r="163" spans="111:115" ht="12" customHeight="1">
      <c r="DG163" s="123"/>
      <c r="DH163" s="123"/>
      <c r="DI163" s="123"/>
      <c r="DJ163" s="123"/>
      <c r="DK163" s="123"/>
    </row>
    <row r="164" spans="111:115" ht="12" customHeight="1">
      <c r="DG164" s="123"/>
      <c r="DH164" s="123"/>
      <c r="DI164" s="123"/>
      <c r="DJ164" s="123"/>
      <c r="DK164" s="123"/>
    </row>
    <row r="165" spans="111:115" ht="12" customHeight="1">
      <c r="DG165" s="123"/>
      <c r="DH165" s="123"/>
      <c r="DI165" s="123"/>
      <c r="DJ165" s="123"/>
      <c r="DK165" s="123"/>
    </row>
    <row r="166" spans="111:115" ht="12" customHeight="1"/>
    <row r="167" spans="111:115" ht="12" customHeight="1"/>
    <row r="168" spans="111:115" ht="12" customHeight="1"/>
    <row r="169" spans="111:115" ht="12" customHeight="1"/>
    <row r="170" spans="111:115" ht="12" customHeight="1"/>
    <row r="171" spans="111:115" ht="12" customHeight="1"/>
    <row r="172" spans="111:115" ht="12" customHeight="1"/>
    <row r="173" spans="111:115" ht="12" customHeight="1"/>
    <row r="174" spans="111:115" ht="12" customHeight="1"/>
    <row r="175" spans="111:115" ht="12" customHeight="1"/>
    <row r="176" spans="111:115"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sheetData>
  <sheetProtection algorithmName="SHA-512" hashValue="pHJ/ineOR935C2WIgu61SMrnYkdAGXZ5svWfzjbHM6+H6QIqYBD5nlMtGhqa9XomvLsOUeI/QlTFKSEnV7CElg==" saltValue="V5tad+Q3s4RzHue6Z06n1w==" spinCount="100000" sheet="1" scenarios="1" formatRows="0"/>
  <mergeCells count="37">
    <mergeCell ref="J32:K32"/>
    <mergeCell ref="P4:AA5"/>
    <mergeCell ref="AB4:AB6"/>
    <mergeCell ref="O4:O6"/>
    <mergeCell ref="J4:K5"/>
    <mergeCell ref="AC4:AC6"/>
    <mergeCell ref="AD4:AE4"/>
    <mergeCell ref="AD5:AD6"/>
    <mergeCell ref="AE5:AE6"/>
    <mergeCell ref="B4:B6"/>
    <mergeCell ref="C4:C6"/>
    <mergeCell ref="D4:D6"/>
    <mergeCell ref="H4:I5"/>
    <mergeCell ref="F4:G5"/>
    <mergeCell ref="E4:E6"/>
    <mergeCell ref="B45:B47"/>
    <mergeCell ref="C45:C47"/>
    <mergeCell ref="D45:D47"/>
    <mergeCell ref="H45:I46"/>
    <mergeCell ref="F45:G46"/>
    <mergeCell ref="E45:E47"/>
    <mergeCell ref="I2:M2"/>
    <mergeCell ref="P45:AA46"/>
    <mergeCell ref="AB45:AB47"/>
    <mergeCell ref="AC45:AC47"/>
    <mergeCell ref="AD45:AE45"/>
    <mergeCell ref="AD46:AD47"/>
    <mergeCell ref="AE46:AE47"/>
    <mergeCell ref="J45:K46"/>
    <mergeCell ref="L45:L47"/>
    <mergeCell ref="M45:M47"/>
    <mergeCell ref="N45:N46"/>
    <mergeCell ref="O45:O47"/>
    <mergeCell ref="J33:K33"/>
    <mergeCell ref="L4:L6"/>
    <mergeCell ref="M4:M6"/>
    <mergeCell ref="N4:N5"/>
  </mergeCells>
  <phoneticPr fontId="2"/>
  <conditionalFormatting sqref="H7:I21">
    <cfRule type="expression" dxfId="13" priority="44">
      <formula>$A7=1</formula>
    </cfRule>
    <cfRule type="expression" dxfId="12" priority="47">
      <formula>VLOOKUP($C7,モニタリングポイント,9,FALSE)="デフォルト値"</formula>
    </cfRule>
  </conditionalFormatting>
  <conditionalFormatting sqref="J7:K21">
    <cfRule type="expression" dxfId="11" priority="45">
      <formula>VLOOKUP($C7,モニタリングポイント,11,FALSE)="デフォルト値"</formula>
    </cfRule>
  </conditionalFormatting>
  <conditionalFormatting sqref="H48:I102">
    <cfRule type="expression" dxfId="10" priority="37">
      <formula>$A48=1</formula>
    </cfRule>
    <cfRule type="expression" dxfId="9" priority="40">
      <formula>VLOOKUP($C48,モニタリングポイント,9,FALSE)="デフォルト値"</formula>
    </cfRule>
  </conditionalFormatting>
  <conditionalFormatting sqref="J48:K102">
    <cfRule type="expression" dxfId="8" priority="38">
      <formula>VLOOKUP($C48,モニタリングポイント,11,FALSE)="デフォルト値"</formula>
    </cfRule>
  </conditionalFormatting>
  <conditionalFormatting sqref="C7:M31 F2 L32 C48:M102">
    <cfRule type="expression" dxfId="7" priority="1">
      <formula>$BQ$3=TRUE</formula>
    </cfRule>
  </conditionalFormatting>
  <dataValidations count="1">
    <dataValidation type="list" allowBlank="1" showInputMessage="1" showErrorMessage="1" sqref="D48:D102 D7:D31"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21" max="30" man="1"/>
    <brk id="43" max="30" man="1"/>
  </rowBreaks>
  <colBreaks count="2" manualBreakCount="2">
    <brk id="13" max="42" man="1"/>
    <brk id="30"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6</xdr:col>
                    <xdr:colOff>220980</xdr:colOff>
                    <xdr:row>0</xdr:row>
                    <xdr:rowOff>114300</xdr:rowOff>
                  </from>
                  <to>
                    <xdr:col>7</xdr:col>
                    <xdr:colOff>830580</xdr:colOff>
                    <xdr:row>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記入上の注意</vt:lpstr>
      <vt:lpstr>1. 基本情報等</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非表示_単位発熱量・排出係数（デフォルト値）</vt:lpstr>
      <vt:lpstr>非表示_活動量と単位</vt:lpstr>
      <vt:lpstr>非表示_GJ換算表</vt:lpstr>
      <vt:lpstr>非表示_産業分類</vt:lpstr>
      <vt:lpstr>GJ換算係数</vt:lpstr>
      <vt:lpstr>'1. 基本情報等'!Print_Area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ESU 飯田 陽介</cp:lastModifiedBy>
  <cp:lastPrinted>2021-10-07T00:19:48Z</cp:lastPrinted>
  <dcterms:created xsi:type="dcterms:W3CDTF">2021-03-12T03:18:20Z</dcterms:created>
  <dcterms:modified xsi:type="dcterms:W3CDTF">2024-10-24T16:46:53Z</dcterms:modified>
</cp:coreProperties>
</file>